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ip\OneDrive - TRIM Broker, a.s\LYNX\WEB\SPRIEVODCOVIA\"/>
    </mc:Choice>
  </mc:AlternateContent>
  <xr:revisionPtr revIDLastSave="15" documentId="8_{04BCE304-510B-4CD7-A1E7-0469786A13F3}" xr6:coauthVersionLast="40" xr6:coauthVersionMax="40" xr10:uidLastSave="{4489070F-0DF7-4747-A924-54380579145F}"/>
  <bookViews>
    <workbookView xWindow="0" yWindow="0" windowWidth="19200" windowHeight="6885" xr2:uid="{DFC33641-D724-49AA-870E-41263DEABE4B}"/>
  </bookViews>
  <sheets>
    <sheet name="Portfólio kalkulačka" sheetId="14" r:id="rId1"/>
    <sheet name="#DATA_KALKULACKA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4" l="1"/>
  <c r="E10" i="14"/>
  <c r="D10" i="14"/>
  <c r="C10" i="14"/>
  <c r="G10" i="14"/>
  <c r="H10" i="14"/>
  <c r="H9" i="14"/>
  <c r="G9" i="14"/>
  <c r="F9" i="14"/>
  <c r="AC15" i="12" s="1"/>
  <c r="AC14" i="12" s="1"/>
  <c r="AC13" i="12" s="1"/>
  <c r="AC12" i="12" s="1"/>
  <c r="AC11" i="12" s="1"/>
  <c r="AC10" i="12" s="1"/>
  <c r="AC9" i="12" s="1"/>
  <c r="AC8" i="12" s="1"/>
  <c r="AC7" i="12" s="1"/>
  <c r="AC6" i="12" s="1"/>
  <c r="AC5" i="12" s="1"/>
  <c r="AC4" i="12" s="1"/>
  <c r="AC2" i="12" s="1"/>
  <c r="E9" i="14"/>
  <c r="D9" i="14"/>
  <c r="C9" i="14"/>
  <c r="AD362" i="12"/>
  <c r="AD356" i="12"/>
  <c r="AD357" i="12"/>
  <c r="AD358" i="12"/>
  <c r="AD359" i="12"/>
  <c r="AD360" i="12"/>
  <c r="AD361" i="12"/>
  <c r="AD341" i="12"/>
  <c r="AD342" i="12"/>
  <c r="AD343" i="12"/>
  <c r="AD344" i="12"/>
  <c r="AD345" i="12"/>
  <c r="AD346" i="12"/>
  <c r="AD347" i="12"/>
  <c r="AD348" i="12"/>
  <c r="AD349" i="12"/>
  <c r="AD350" i="12"/>
  <c r="AD351" i="12"/>
  <c r="AD352" i="12"/>
  <c r="AD353" i="12"/>
  <c r="AD354" i="12"/>
  <c r="AD355" i="12"/>
  <c r="AD251" i="12"/>
  <c r="AD252" i="12"/>
  <c r="AD253" i="12"/>
  <c r="AD254" i="12"/>
  <c r="AD255" i="12"/>
  <c r="AD256" i="12"/>
  <c r="AD257" i="12"/>
  <c r="AD258" i="12"/>
  <c r="AD259" i="12"/>
  <c r="AD260" i="12"/>
  <c r="AD261" i="12"/>
  <c r="AD262" i="12"/>
  <c r="AD263" i="12"/>
  <c r="AD264" i="12"/>
  <c r="AD265" i="12"/>
  <c r="AD266" i="12"/>
  <c r="AD267" i="12"/>
  <c r="AD268" i="12"/>
  <c r="AD269" i="12"/>
  <c r="AD270" i="12"/>
  <c r="AD271" i="12"/>
  <c r="AD272" i="12"/>
  <c r="AD273" i="12"/>
  <c r="AD274" i="12"/>
  <c r="AD275" i="12"/>
  <c r="AD276" i="12"/>
  <c r="AD277" i="12"/>
  <c r="AD278" i="12"/>
  <c r="AD279" i="12"/>
  <c r="AD280" i="12"/>
  <c r="AD281" i="12"/>
  <c r="AD282" i="12"/>
  <c r="AD283" i="12"/>
  <c r="AD284" i="12"/>
  <c r="AD285" i="12"/>
  <c r="AD286" i="12"/>
  <c r="AD287" i="12"/>
  <c r="AD288" i="12"/>
  <c r="AD289" i="12"/>
  <c r="AD290" i="12"/>
  <c r="AD291" i="12"/>
  <c r="AD292" i="12"/>
  <c r="AD293" i="12"/>
  <c r="AD294" i="12"/>
  <c r="AD295" i="12"/>
  <c r="AD296" i="12"/>
  <c r="AD297" i="12"/>
  <c r="AD298" i="12"/>
  <c r="AD299" i="12"/>
  <c r="AD300" i="12"/>
  <c r="AD301" i="12"/>
  <c r="AD302" i="12"/>
  <c r="AD303" i="12"/>
  <c r="AD304" i="12"/>
  <c r="AD305" i="12"/>
  <c r="AD306" i="12"/>
  <c r="AD307" i="12"/>
  <c r="AD308" i="12"/>
  <c r="AD309" i="12"/>
  <c r="AD310" i="12"/>
  <c r="AD311" i="12"/>
  <c r="AD312" i="12"/>
  <c r="AD313" i="12"/>
  <c r="AD314" i="12"/>
  <c r="AD315" i="12"/>
  <c r="AD316" i="12"/>
  <c r="AD317" i="12"/>
  <c r="AD318" i="12"/>
  <c r="AD319" i="12"/>
  <c r="AD320" i="12"/>
  <c r="AD321" i="12"/>
  <c r="AD322" i="12"/>
  <c r="AD323" i="12"/>
  <c r="AD324" i="12"/>
  <c r="AD325" i="12"/>
  <c r="AD326" i="12"/>
  <c r="AD327" i="12"/>
  <c r="AD328" i="12"/>
  <c r="AD329" i="12"/>
  <c r="AD330" i="12"/>
  <c r="AD331" i="12"/>
  <c r="AD332" i="12"/>
  <c r="AD333" i="12"/>
  <c r="AD334" i="12"/>
  <c r="AD335" i="12"/>
  <c r="AD336" i="12"/>
  <c r="AD337" i="12"/>
  <c r="AD338" i="12"/>
  <c r="AD339" i="12"/>
  <c r="AD340" i="12"/>
  <c r="AD219" i="12"/>
  <c r="AD220" i="12"/>
  <c r="AD221" i="12"/>
  <c r="AD222" i="12"/>
  <c r="AD223" i="12"/>
  <c r="AD224" i="12"/>
  <c r="AD225" i="12"/>
  <c r="AD226" i="12"/>
  <c r="AD227" i="12"/>
  <c r="AD228" i="12"/>
  <c r="AD229" i="12"/>
  <c r="AD230" i="12"/>
  <c r="AD231" i="12"/>
  <c r="AD232" i="12"/>
  <c r="AD233" i="12"/>
  <c r="AD234" i="12"/>
  <c r="AD235" i="12"/>
  <c r="AD236" i="12"/>
  <c r="AD237" i="12"/>
  <c r="AD238" i="12"/>
  <c r="AD239" i="12"/>
  <c r="AD240" i="12"/>
  <c r="AD241" i="12"/>
  <c r="AD242" i="12"/>
  <c r="AD243" i="12"/>
  <c r="AD244" i="12"/>
  <c r="AD245" i="12"/>
  <c r="AD246" i="12"/>
  <c r="AD247" i="12"/>
  <c r="AD248" i="12"/>
  <c r="AD249" i="12"/>
  <c r="AD250" i="12"/>
  <c r="AD160" i="12"/>
  <c r="AD161" i="12"/>
  <c r="AD162" i="12"/>
  <c r="AD163" i="12"/>
  <c r="AD164" i="12"/>
  <c r="AD165" i="12"/>
  <c r="AD166" i="12"/>
  <c r="AD167" i="12"/>
  <c r="AD168" i="12"/>
  <c r="AD169" i="12"/>
  <c r="AD170" i="12"/>
  <c r="AD171" i="12"/>
  <c r="AD172" i="12"/>
  <c r="AD173" i="12"/>
  <c r="AD174" i="12"/>
  <c r="AD175" i="12"/>
  <c r="AD176" i="12"/>
  <c r="AD177" i="12"/>
  <c r="AD178" i="12"/>
  <c r="AD179" i="12"/>
  <c r="AD180" i="12"/>
  <c r="AD181" i="12"/>
  <c r="AD182" i="12"/>
  <c r="AD183" i="12"/>
  <c r="AD184" i="12"/>
  <c r="AD185" i="12"/>
  <c r="AD186" i="12"/>
  <c r="AD187" i="12"/>
  <c r="AD188" i="12"/>
  <c r="AD189" i="12"/>
  <c r="AD190" i="12"/>
  <c r="AD191" i="12"/>
  <c r="AD192" i="12"/>
  <c r="AD193" i="12"/>
  <c r="AD194" i="12"/>
  <c r="AD195" i="12"/>
  <c r="AD196" i="12"/>
  <c r="AD197" i="12"/>
  <c r="AD198" i="12"/>
  <c r="AD199" i="12"/>
  <c r="AD200" i="12"/>
  <c r="AD201" i="12"/>
  <c r="AD202" i="12"/>
  <c r="AD203" i="12"/>
  <c r="AD204" i="12"/>
  <c r="AD205" i="12"/>
  <c r="AD206" i="12"/>
  <c r="AD207" i="12"/>
  <c r="AD208" i="12"/>
  <c r="AD209" i="12"/>
  <c r="AD210" i="12"/>
  <c r="AD211" i="12"/>
  <c r="AD212" i="12"/>
  <c r="AD213" i="12"/>
  <c r="AD214" i="12"/>
  <c r="AD215" i="12"/>
  <c r="AD216" i="12"/>
  <c r="AD217" i="12"/>
  <c r="AD218" i="12"/>
  <c r="AD4" i="12"/>
  <c r="AD5" i="12"/>
  <c r="AD6" i="12"/>
  <c r="AD7" i="12"/>
  <c r="AD8" i="12"/>
  <c r="AD9" i="12"/>
  <c r="AD10" i="12"/>
  <c r="AD11" i="12"/>
  <c r="AD12" i="12"/>
  <c r="AD13" i="12"/>
  <c r="AD14" i="12"/>
  <c r="AD15" i="12"/>
  <c r="AD16" i="12"/>
  <c r="AD17" i="12"/>
  <c r="AD18" i="12"/>
  <c r="AD19" i="12"/>
  <c r="AD20" i="12"/>
  <c r="AD21" i="12"/>
  <c r="AD22" i="12"/>
  <c r="AD23" i="12"/>
  <c r="AD24" i="12"/>
  <c r="AD25" i="12"/>
  <c r="AD26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D48" i="12"/>
  <c r="AD49" i="12"/>
  <c r="AD50" i="12"/>
  <c r="AD51" i="12"/>
  <c r="AD52" i="12"/>
  <c r="AD53" i="12"/>
  <c r="AD54" i="12"/>
  <c r="AD55" i="12"/>
  <c r="AD56" i="12"/>
  <c r="AD57" i="12"/>
  <c r="AD58" i="12"/>
  <c r="AD59" i="12"/>
  <c r="AD60" i="12"/>
  <c r="AD61" i="12"/>
  <c r="AD62" i="12"/>
  <c r="AD63" i="12"/>
  <c r="AD64" i="12"/>
  <c r="AD65" i="12"/>
  <c r="AD66" i="12"/>
  <c r="AD67" i="12"/>
  <c r="AD68" i="12"/>
  <c r="AD69" i="12"/>
  <c r="AD70" i="12"/>
  <c r="AD71" i="12"/>
  <c r="AD72" i="12"/>
  <c r="AD73" i="12"/>
  <c r="AD74" i="12"/>
  <c r="AD75" i="12"/>
  <c r="AD76" i="12"/>
  <c r="AD77" i="12"/>
  <c r="AD78" i="12"/>
  <c r="AD79" i="12"/>
  <c r="AD80" i="12"/>
  <c r="AD81" i="12"/>
  <c r="AD82" i="12"/>
  <c r="AD83" i="12"/>
  <c r="AD84" i="12"/>
  <c r="AD85" i="12"/>
  <c r="AD86" i="12"/>
  <c r="AD87" i="12"/>
  <c r="AD88" i="12"/>
  <c r="AD89" i="12"/>
  <c r="AD90" i="12"/>
  <c r="AD91" i="12"/>
  <c r="AD92" i="12"/>
  <c r="AD93" i="12"/>
  <c r="AD94" i="12"/>
  <c r="AD95" i="12"/>
  <c r="AD96" i="12"/>
  <c r="AD97" i="12"/>
  <c r="AD98" i="12"/>
  <c r="AD99" i="12"/>
  <c r="AD100" i="12"/>
  <c r="AD101" i="12"/>
  <c r="AD102" i="12"/>
  <c r="AD103" i="12"/>
  <c r="AD104" i="12"/>
  <c r="AD105" i="12"/>
  <c r="AD106" i="12"/>
  <c r="AD107" i="12"/>
  <c r="AD108" i="12"/>
  <c r="AD109" i="12"/>
  <c r="AD110" i="12"/>
  <c r="AD111" i="12"/>
  <c r="AD112" i="12"/>
  <c r="AD113" i="12"/>
  <c r="AD114" i="12"/>
  <c r="AD115" i="12"/>
  <c r="AD116" i="12"/>
  <c r="AD117" i="12"/>
  <c r="AD118" i="12"/>
  <c r="AD119" i="12"/>
  <c r="AD120" i="12"/>
  <c r="AD121" i="12"/>
  <c r="AD122" i="12"/>
  <c r="AD123" i="12"/>
  <c r="AD124" i="12"/>
  <c r="AD125" i="12"/>
  <c r="AD126" i="12"/>
  <c r="AD127" i="12"/>
  <c r="AD128" i="12"/>
  <c r="AD129" i="12"/>
  <c r="AD130" i="12"/>
  <c r="AD131" i="12"/>
  <c r="AD132" i="12"/>
  <c r="AD133" i="12"/>
  <c r="AD134" i="12"/>
  <c r="AD135" i="12"/>
  <c r="AD136" i="12"/>
  <c r="AD137" i="12"/>
  <c r="AD138" i="12"/>
  <c r="AD139" i="12"/>
  <c r="AD140" i="12"/>
  <c r="AD141" i="12"/>
  <c r="AD142" i="12"/>
  <c r="AD143" i="12"/>
  <c r="AD144" i="12"/>
  <c r="AD145" i="12"/>
  <c r="AD146" i="12"/>
  <c r="AD147" i="12"/>
  <c r="AD148" i="12"/>
  <c r="AD149" i="12"/>
  <c r="AD150" i="12"/>
  <c r="AD151" i="12"/>
  <c r="AD152" i="12"/>
  <c r="AD153" i="12"/>
  <c r="AD154" i="12"/>
  <c r="AD155" i="12"/>
  <c r="AD156" i="12"/>
  <c r="AD157" i="12"/>
  <c r="AD158" i="12"/>
  <c r="AD159" i="12"/>
  <c r="AD3" i="12"/>
  <c r="T2" i="12"/>
  <c r="V2" i="12"/>
  <c r="AB28" i="12"/>
  <c r="AB27" i="12" s="1"/>
  <c r="AB26" i="12" s="1"/>
  <c r="AB25" i="12" s="1"/>
  <c r="AB24" i="12" s="1"/>
  <c r="AB23" i="12" s="1"/>
  <c r="AB22" i="12" s="1"/>
  <c r="AB21" i="12" s="1"/>
  <c r="AB20" i="12" s="1"/>
  <c r="AB19" i="12" s="1"/>
  <c r="AB18" i="12" s="1"/>
  <c r="AB17" i="12" s="1"/>
  <c r="AB16" i="12" s="1"/>
  <c r="AB15" i="12" s="1"/>
  <c r="AB14" i="12" s="1"/>
  <c r="AB13" i="12" s="1"/>
  <c r="AB12" i="12" s="1"/>
  <c r="AB11" i="12" s="1"/>
  <c r="AB10" i="12" s="1"/>
  <c r="AB9" i="12" s="1"/>
  <c r="AB8" i="12" s="1"/>
  <c r="AB7" i="12" s="1"/>
  <c r="AB6" i="12" s="1"/>
  <c r="AB5" i="12" s="1"/>
  <c r="AB4" i="12" s="1"/>
  <c r="AB2" i="12" s="1"/>
  <c r="S2" i="12"/>
  <c r="U3" i="12"/>
  <c r="T3" i="12"/>
  <c r="R6" i="12"/>
  <c r="S3" i="12"/>
  <c r="T28" i="12"/>
  <c r="U4" i="12"/>
  <c r="U5" i="12"/>
  <c r="U6" i="12"/>
  <c r="U7" i="12"/>
  <c r="U8" i="12"/>
  <c r="U9" i="12"/>
  <c r="U10" i="12"/>
  <c r="U11" i="12"/>
  <c r="U12" i="12"/>
  <c r="U13" i="12"/>
  <c r="U14" i="12"/>
  <c r="U15" i="12"/>
  <c r="R4" i="12"/>
  <c r="T21" i="12"/>
  <c r="R5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148" i="12"/>
  <c r="R149" i="12"/>
  <c r="R150" i="12"/>
  <c r="R151" i="12"/>
  <c r="R152" i="12"/>
  <c r="R153" i="12"/>
  <c r="R154" i="12"/>
  <c r="R155" i="12"/>
  <c r="R156" i="12"/>
  <c r="R157" i="12"/>
  <c r="R158" i="12"/>
  <c r="P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156" i="12"/>
  <c r="P157" i="12"/>
  <c r="P158" i="12"/>
  <c r="P159" i="12"/>
  <c r="P3" i="12"/>
  <c r="O4" i="12"/>
  <c r="O5" i="12"/>
  <c r="S38" i="12" s="1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8" i="12"/>
  <c r="O119" i="12"/>
  <c r="O120" i="12"/>
  <c r="O121" i="12"/>
  <c r="O122" i="12"/>
  <c r="O123" i="12"/>
  <c r="O124" i="12"/>
  <c r="O125" i="12"/>
  <c r="O126" i="12"/>
  <c r="O127" i="12"/>
  <c r="O128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145" i="12"/>
  <c r="O146" i="12"/>
  <c r="O147" i="12"/>
  <c r="O148" i="12"/>
  <c r="O149" i="12"/>
  <c r="O150" i="12"/>
  <c r="O151" i="12"/>
  <c r="O152" i="12"/>
  <c r="O153" i="12"/>
  <c r="O154" i="12"/>
  <c r="O155" i="12"/>
  <c r="O156" i="12"/>
  <c r="O157" i="12"/>
  <c r="O158" i="12"/>
  <c r="O159" i="12"/>
  <c r="O3" i="12"/>
  <c r="AG362" i="12" l="1"/>
  <c r="AG361" i="12" s="1"/>
  <c r="AG360" i="12" s="1"/>
  <c r="AG359" i="12" s="1"/>
  <c r="AG358" i="12" s="1"/>
  <c r="AG357" i="12" s="1"/>
  <c r="AG356" i="12" s="1"/>
  <c r="AG355" i="12" s="1"/>
  <c r="AG354" i="12" s="1"/>
  <c r="AG353" i="12" s="1"/>
  <c r="AG352" i="12" s="1"/>
  <c r="AG351" i="12" s="1"/>
  <c r="AG350" i="12" s="1"/>
  <c r="AG349" i="12" s="1"/>
  <c r="AG348" i="12" s="1"/>
  <c r="AG347" i="12" s="1"/>
  <c r="AG346" i="12" s="1"/>
  <c r="AG345" i="12" s="1"/>
  <c r="AG344" i="12" s="1"/>
  <c r="AG343" i="12" s="1"/>
  <c r="AG342" i="12" s="1"/>
  <c r="AG341" i="12" s="1"/>
  <c r="AG340" i="12" s="1"/>
  <c r="AG339" i="12" s="1"/>
  <c r="AG338" i="12" s="1"/>
  <c r="AG337" i="12" s="1"/>
  <c r="AG336" i="12" s="1"/>
  <c r="AG335" i="12" s="1"/>
  <c r="AG334" i="12" s="1"/>
  <c r="AG333" i="12" s="1"/>
  <c r="AG332" i="12" s="1"/>
  <c r="AG331" i="12" s="1"/>
  <c r="AG330" i="12" s="1"/>
  <c r="AG329" i="12" s="1"/>
  <c r="AG328" i="12" s="1"/>
  <c r="AG327" i="12" s="1"/>
  <c r="AG326" i="12" s="1"/>
  <c r="AG325" i="12" s="1"/>
  <c r="AG324" i="12" s="1"/>
  <c r="AG323" i="12" s="1"/>
  <c r="AG322" i="12" s="1"/>
  <c r="AG321" i="12" s="1"/>
  <c r="AG320" i="12" s="1"/>
  <c r="AG319" i="12" s="1"/>
  <c r="AG318" i="12" s="1"/>
  <c r="AG317" i="12" s="1"/>
  <c r="AG316" i="12" s="1"/>
  <c r="AG315" i="12" s="1"/>
  <c r="AG314" i="12" s="1"/>
  <c r="AG313" i="12" s="1"/>
  <c r="AG312" i="12" s="1"/>
  <c r="AG311" i="12" s="1"/>
  <c r="AG310" i="12" s="1"/>
  <c r="AG309" i="12" s="1"/>
  <c r="AG308" i="12" s="1"/>
  <c r="AG307" i="12" s="1"/>
  <c r="AG306" i="12" s="1"/>
  <c r="AG305" i="12" s="1"/>
  <c r="AG304" i="12" s="1"/>
  <c r="AG303" i="12" s="1"/>
  <c r="AG302" i="12" s="1"/>
  <c r="AG301" i="12" s="1"/>
  <c r="AG300" i="12" s="1"/>
  <c r="AG299" i="12" s="1"/>
  <c r="AG298" i="12" s="1"/>
  <c r="AG297" i="12" s="1"/>
  <c r="AG296" i="12" s="1"/>
  <c r="AG295" i="12" s="1"/>
  <c r="AG294" i="12" s="1"/>
  <c r="AG293" i="12" s="1"/>
  <c r="AG292" i="12" s="1"/>
  <c r="AG291" i="12" s="1"/>
  <c r="AG290" i="12" s="1"/>
  <c r="AG289" i="12" s="1"/>
  <c r="AG288" i="12" s="1"/>
  <c r="AG287" i="12" s="1"/>
  <c r="AG286" i="12" s="1"/>
  <c r="AG285" i="12" s="1"/>
  <c r="AG284" i="12" s="1"/>
  <c r="AG283" i="12" s="1"/>
  <c r="AG282" i="12" s="1"/>
  <c r="AG281" i="12" s="1"/>
  <c r="AG280" i="12" s="1"/>
  <c r="AG279" i="12" s="1"/>
  <c r="AG278" i="12" s="1"/>
  <c r="AG277" i="12" s="1"/>
  <c r="AG276" i="12" s="1"/>
  <c r="AG275" i="12" s="1"/>
  <c r="AG274" i="12" s="1"/>
  <c r="AG273" i="12" s="1"/>
  <c r="AG272" i="12" s="1"/>
  <c r="AG271" i="12" s="1"/>
  <c r="AG270" i="12" s="1"/>
  <c r="AG269" i="12" s="1"/>
  <c r="AG268" i="12" s="1"/>
  <c r="AG267" i="12" s="1"/>
  <c r="AG266" i="12" s="1"/>
  <c r="AG265" i="12" s="1"/>
  <c r="AG264" i="12" s="1"/>
  <c r="AG263" i="12" s="1"/>
  <c r="AG262" i="12" s="1"/>
  <c r="AG261" i="12" s="1"/>
  <c r="AG260" i="12" s="1"/>
  <c r="AG259" i="12" s="1"/>
  <c r="AG258" i="12" s="1"/>
  <c r="AG257" i="12" s="1"/>
  <c r="AG256" i="12" s="1"/>
  <c r="AG255" i="12" s="1"/>
  <c r="AG254" i="12" s="1"/>
  <c r="AG253" i="12" s="1"/>
  <c r="AG252" i="12" s="1"/>
  <c r="AG251" i="12" s="1"/>
  <c r="AG250" i="12" s="1"/>
  <c r="AG249" i="12" s="1"/>
  <c r="AG248" i="12" s="1"/>
  <c r="AG247" i="12" s="1"/>
  <c r="AG246" i="12" s="1"/>
  <c r="AG245" i="12" s="1"/>
  <c r="AG244" i="12" s="1"/>
  <c r="AG243" i="12" s="1"/>
  <c r="AG242" i="12" s="1"/>
  <c r="AG241" i="12" s="1"/>
  <c r="AG240" i="12" s="1"/>
  <c r="AG239" i="12" s="1"/>
  <c r="AG238" i="12" s="1"/>
  <c r="AG237" i="12" s="1"/>
  <c r="AG236" i="12" s="1"/>
  <c r="AG235" i="12" s="1"/>
  <c r="AG234" i="12" s="1"/>
  <c r="AG233" i="12" s="1"/>
  <c r="AG232" i="12" s="1"/>
  <c r="AG231" i="12" s="1"/>
  <c r="AG230" i="12" s="1"/>
  <c r="AG229" i="12" s="1"/>
  <c r="AG228" i="12" s="1"/>
  <c r="AG227" i="12" s="1"/>
  <c r="AG226" i="12" s="1"/>
  <c r="AG225" i="12" s="1"/>
  <c r="AG224" i="12" s="1"/>
  <c r="AG223" i="12" s="1"/>
  <c r="AG222" i="12" s="1"/>
  <c r="AG221" i="12" s="1"/>
  <c r="AG220" i="12" s="1"/>
  <c r="AG219" i="12" s="1"/>
  <c r="AG218" i="12" s="1"/>
  <c r="AG217" i="12" s="1"/>
  <c r="AG216" i="12" s="1"/>
  <c r="AG215" i="12" s="1"/>
  <c r="AG214" i="12" s="1"/>
  <c r="AG213" i="12" s="1"/>
  <c r="AG212" i="12" s="1"/>
  <c r="AG211" i="12" s="1"/>
  <c r="AG210" i="12" s="1"/>
  <c r="AG209" i="12" s="1"/>
  <c r="AG208" i="12" s="1"/>
  <c r="AG207" i="12" s="1"/>
  <c r="AG206" i="12" s="1"/>
  <c r="AG205" i="12" s="1"/>
  <c r="AG204" i="12" s="1"/>
  <c r="AG203" i="12" s="1"/>
  <c r="AG202" i="12" s="1"/>
  <c r="AG201" i="12" s="1"/>
  <c r="AG200" i="12" s="1"/>
  <c r="AG199" i="12" s="1"/>
  <c r="AG198" i="12" s="1"/>
  <c r="AG197" i="12" s="1"/>
  <c r="AG196" i="12" s="1"/>
  <c r="AG195" i="12" s="1"/>
  <c r="AG194" i="12" s="1"/>
  <c r="AG193" i="12" s="1"/>
  <c r="AG192" i="12" s="1"/>
  <c r="AG191" i="12" s="1"/>
  <c r="AG190" i="12" s="1"/>
  <c r="AG189" i="12" s="1"/>
  <c r="AG188" i="12" s="1"/>
  <c r="AG187" i="12" s="1"/>
  <c r="AG186" i="12" s="1"/>
  <c r="AG185" i="12" s="1"/>
  <c r="AG184" i="12" s="1"/>
  <c r="AG183" i="12" s="1"/>
  <c r="AG182" i="12" s="1"/>
  <c r="AG181" i="12" s="1"/>
  <c r="AG180" i="12" s="1"/>
  <c r="AG179" i="12" s="1"/>
  <c r="AG178" i="12" s="1"/>
  <c r="AG177" i="12" s="1"/>
  <c r="AG176" i="12" s="1"/>
  <c r="AG175" i="12" s="1"/>
  <c r="AG174" i="12" s="1"/>
  <c r="AG173" i="12" s="1"/>
  <c r="AG172" i="12" s="1"/>
  <c r="AG171" i="12" s="1"/>
  <c r="AG170" i="12" s="1"/>
  <c r="AG169" i="12" s="1"/>
  <c r="AG168" i="12" s="1"/>
  <c r="AG167" i="12" s="1"/>
  <c r="AG166" i="12" s="1"/>
  <c r="AG165" i="12" s="1"/>
  <c r="AG164" i="12" s="1"/>
  <c r="AG163" i="12" s="1"/>
  <c r="AG162" i="12" s="1"/>
  <c r="AG161" i="12" s="1"/>
  <c r="AG160" i="12" s="1"/>
  <c r="AG159" i="12" s="1"/>
  <c r="AG158" i="12" s="1"/>
  <c r="AG157" i="12" s="1"/>
  <c r="AG156" i="12" s="1"/>
  <c r="AG155" i="12" s="1"/>
  <c r="AG154" i="12" s="1"/>
  <c r="AG153" i="12" s="1"/>
  <c r="AG152" i="12" s="1"/>
  <c r="AG151" i="12" s="1"/>
  <c r="AG150" i="12" s="1"/>
  <c r="AG149" i="12" s="1"/>
  <c r="AG148" i="12" s="1"/>
  <c r="AG147" i="12" s="1"/>
  <c r="AG146" i="12" s="1"/>
  <c r="AG145" i="12" s="1"/>
  <c r="AG144" i="12" s="1"/>
  <c r="AG143" i="12" s="1"/>
  <c r="AG142" i="12" s="1"/>
  <c r="AG141" i="12" s="1"/>
  <c r="AG140" i="12" s="1"/>
  <c r="AG139" i="12" s="1"/>
  <c r="AG138" i="12" s="1"/>
  <c r="AG137" i="12" s="1"/>
  <c r="AG136" i="12" s="1"/>
  <c r="AG135" i="12" s="1"/>
  <c r="AG134" i="12" s="1"/>
  <c r="AG133" i="12" s="1"/>
  <c r="AG132" i="12" s="1"/>
  <c r="AG131" i="12" s="1"/>
  <c r="AG130" i="12" s="1"/>
  <c r="AG129" i="12" s="1"/>
  <c r="AG128" i="12" s="1"/>
  <c r="AG127" i="12" s="1"/>
  <c r="AG126" i="12" s="1"/>
  <c r="AG125" i="12" s="1"/>
  <c r="AG124" i="12" s="1"/>
  <c r="AG123" i="12" s="1"/>
  <c r="AG122" i="12" s="1"/>
  <c r="AG121" i="12" s="1"/>
  <c r="AG120" i="12" s="1"/>
  <c r="AG119" i="12" s="1"/>
  <c r="AG118" i="12" s="1"/>
  <c r="AG117" i="12" s="1"/>
  <c r="AG116" i="12" s="1"/>
  <c r="AG115" i="12" s="1"/>
  <c r="AG114" i="12" s="1"/>
  <c r="AG113" i="12" s="1"/>
  <c r="AG112" i="12" s="1"/>
  <c r="AG111" i="12" s="1"/>
  <c r="AG110" i="12" s="1"/>
  <c r="AG109" i="12" s="1"/>
  <c r="AG108" i="12" s="1"/>
  <c r="AG107" i="12" s="1"/>
  <c r="AG106" i="12" s="1"/>
  <c r="AG105" i="12" s="1"/>
  <c r="AG104" i="12" s="1"/>
  <c r="AG103" i="12" s="1"/>
  <c r="AG102" i="12" s="1"/>
  <c r="AG101" i="12" s="1"/>
  <c r="AG100" i="12" s="1"/>
  <c r="AG99" i="12" s="1"/>
  <c r="AG98" i="12" s="1"/>
  <c r="AG97" i="12" s="1"/>
  <c r="AG96" i="12" s="1"/>
  <c r="AG95" i="12" s="1"/>
  <c r="AG94" i="12" s="1"/>
  <c r="AG93" i="12" s="1"/>
  <c r="AG92" i="12" s="1"/>
  <c r="AG91" i="12" s="1"/>
  <c r="AG90" i="12" s="1"/>
  <c r="AG89" i="12" s="1"/>
  <c r="AG88" i="12" s="1"/>
  <c r="AG87" i="12" s="1"/>
  <c r="AG86" i="12" s="1"/>
  <c r="AG85" i="12" s="1"/>
  <c r="AG84" i="12" s="1"/>
  <c r="AG83" i="12" s="1"/>
  <c r="AG82" i="12" s="1"/>
  <c r="AG81" i="12" s="1"/>
  <c r="AG80" i="12" s="1"/>
  <c r="AG79" i="12" s="1"/>
  <c r="AG78" i="12" s="1"/>
  <c r="AG77" i="12" s="1"/>
  <c r="AG76" i="12" s="1"/>
  <c r="AG75" i="12" s="1"/>
  <c r="AG74" i="12" s="1"/>
  <c r="AG73" i="12" s="1"/>
  <c r="AG72" i="12" s="1"/>
  <c r="AG71" i="12" s="1"/>
  <c r="AG70" i="12" s="1"/>
  <c r="AG69" i="12" s="1"/>
  <c r="AG68" i="12" s="1"/>
  <c r="AG67" i="12" s="1"/>
  <c r="AG66" i="12" s="1"/>
  <c r="AG65" i="12" s="1"/>
  <c r="AG64" i="12" s="1"/>
  <c r="AG63" i="12" s="1"/>
  <c r="AG62" i="12" s="1"/>
  <c r="AG61" i="12" s="1"/>
  <c r="AG60" i="12" s="1"/>
  <c r="AG59" i="12" s="1"/>
  <c r="AG58" i="12" s="1"/>
  <c r="AG57" i="12" s="1"/>
  <c r="AG56" i="12" s="1"/>
  <c r="AG55" i="12" s="1"/>
  <c r="AG54" i="12" s="1"/>
  <c r="AG53" i="12" s="1"/>
  <c r="AG52" i="12" s="1"/>
  <c r="AG51" i="12" s="1"/>
  <c r="AG50" i="12" s="1"/>
  <c r="AG49" i="12" s="1"/>
  <c r="AG48" i="12" s="1"/>
  <c r="AG47" i="12" s="1"/>
  <c r="AG46" i="12" s="1"/>
  <c r="AG45" i="12" s="1"/>
  <c r="AG44" i="12" s="1"/>
  <c r="AG43" i="12" s="1"/>
  <c r="AG42" i="12" s="1"/>
  <c r="AG41" i="12" s="1"/>
  <c r="AG40" i="12" s="1"/>
  <c r="AG39" i="12" s="1"/>
  <c r="AG38" i="12" s="1"/>
  <c r="AG37" i="12" s="1"/>
  <c r="AG36" i="12" s="1"/>
  <c r="AG35" i="12" s="1"/>
  <c r="AG34" i="12" s="1"/>
  <c r="AG33" i="12" s="1"/>
  <c r="AG32" i="12" s="1"/>
  <c r="AG31" i="12" s="1"/>
  <c r="AG30" i="12" s="1"/>
  <c r="AG29" i="12" s="1"/>
  <c r="AG28" i="12" s="1"/>
  <c r="AG27" i="12" s="1"/>
  <c r="AG26" i="12" s="1"/>
  <c r="AG25" i="12" s="1"/>
  <c r="AG24" i="12" s="1"/>
  <c r="AG23" i="12" s="1"/>
  <c r="AG22" i="12" s="1"/>
  <c r="AG21" i="12" s="1"/>
  <c r="AG20" i="12" s="1"/>
  <c r="AG19" i="12" s="1"/>
  <c r="AG18" i="12" s="1"/>
  <c r="AG17" i="12" s="1"/>
  <c r="AG16" i="12" s="1"/>
  <c r="AG15" i="12" s="1"/>
  <c r="AG14" i="12" s="1"/>
  <c r="AG13" i="12" s="1"/>
  <c r="AG12" i="12" s="1"/>
  <c r="AG11" i="12" s="1"/>
  <c r="AG10" i="12" s="1"/>
  <c r="AG9" i="12" s="1"/>
  <c r="AG8" i="12" s="1"/>
  <c r="AG7" i="12" s="1"/>
  <c r="AG6" i="12" s="1"/>
  <c r="AG5" i="12" s="1"/>
  <c r="AG4" i="12" s="1"/>
  <c r="AG3" i="12" s="1"/>
  <c r="X158" i="12"/>
  <c r="X157" i="12" s="1"/>
  <c r="X156" i="12" s="1"/>
  <c r="X155" i="12" s="1"/>
  <c r="X154" i="12" s="1"/>
  <c r="X153" i="12" s="1"/>
  <c r="X152" i="12" s="1"/>
  <c r="X151" i="12" s="1"/>
  <c r="X150" i="12" s="1"/>
  <c r="X149" i="12" s="1"/>
  <c r="X148" i="12" s="1"/>
  <c r="X147" i="12" s="1"/>
  <c r="X146" i="12" s="1"/>
  <c r="X145" i="12" s="1"/>
  <c r="X144" i="12" s="1"/>
  <c r="X143" i="12" s="1"/>
  <c r="X142" i="12" s="1"/>
  <c r="X141" i="12" s="1"/>
  <c r="X140" i="12" s="1"/>
  <c r="X139" i="12" s="1"/>
  <c r="X138" i="12" s="1"/>
  <c r="X137" i="12" s="1"/>
  <c r="X136" i="12" s="1"/>
  <c r="X135" i="12" s="1"/>
  <c r="X134" i="12" s="1"/>
  <c r="X133" i="12" s="1"/>
  <c r="X132" i="12" s="1"/>
  <c r="X131" i="12" s="1"/>
  <c r="X130" i="12" s="1"/>
  <c r="X129" i="12" s="1"/>
  <c r="X128" i="12" s="1"/>
  <c r="X127" i="12" s="1"/>
  <c r="X126" i="12" s="1"/>
  <c r="X125" i="12" s="1"/>
  <c r="X124" i="12" s="1"/>
  <c r="X123" i="12" s="1"/>
  <c r="X122" i="12" s="1"/>
  <c r="X121" i="12" s="1"/>
  <c r="X120" i="12" s="1"/>
  <c r="X119" i="12" s="1"/>
  <c r="X118" i="12" s="1"/>
  <c r="X117" i="12" s="1"/>
  <c r="X116" i="12" s="1"/>
  <c r="X115" i="12" s="1"/>
  <c r="X114" i="12" s="1"/>
  <c r="X113" i="12" s="1"/>
  <c r="X112" i="12" s="1"/>
  <c r="X111" i="12" s="1"/>
  <c r="X110" i="12" s="1"/>
  <c r="X109" i="12" s="1"/>
  <c r="X108" i="12" s="1"/>
  <c r="X107" i="12" s="1"/>
  <c r="X106" i="12" s="1"/>
  <c r="X105" i="12" s="1"/>
  <c r="X104" i="12" s="1"/>
  <c r="X103" i="12" s="1"/>
  <c r="X102" i="12" s="1"/>
  <c r="X101" i="12" s="1"/>
  <c r="X100" i="12" s="1"/>
  <c r="X99" i="12" s="1"/>
  <c r="X98" i="12" s="1"/>
  <c r="X97" i="12" s="1"/>
  <c r="X96" i="12" s="1"/>
  <c r="X95" i="12" s="1"/>
  <c r="X94" i="12" s="1"/>
  <c r="X93" i="12" s="1"/>
  <c r="X92" i="12" s="1"/>
  <c r="X91" i="12" s="1"/>
  <c r="X90" i="12" s="1"/>
  <c r="X89" i="12" s="1"/>
  <c r="X88" i="12" s="1"/>
  <c r="X87" i="12" s="1"/>
  <c r="X86" i="12" s="1"/>
  <c r="X85" i="12" s="1"/>
  <c r="X84" i="12" s="1"/>
  <c r="X83" i="12" s="1"/>
  <c r="X82" i="12" s="1"/>
  <c r="X81" i="12" s="1"/>
  <c r="X80" i="12" s="1"/>
  <c r="X79" i="12" s="1"/>
  <c r="X78" i="12" s="1"/>
  <c r="X77" i="12" s="1"/>
  <c r="X76" i="12" s="1"/>
  <c r="X75" i="12" s="1"/>
  <c r="X74" i="12" s="1"/>
  <c r="X73" i="12" s="1"/>
  <c r="X72" i="12" s="1"/>
  <c r="X71" i="12" s="1"/>
  <c r="X70" i="12" s="1"/>
  <c r="X69" i="12" s="1"/>
  <c r="X68" i="12" s="1"/>
  <c r="X67" i="12" s="1"/>
  <c r="X66" i="12" s="1"/>
  <c r="X65" i="12" s="1"/>
  <c r="X64" i="12" s="1"/>
  <c r="X63" i="12" s="1"/>
  <c r="X62" i="12" s="1"/>
  <c r="X61" i="12" s="1"/>
  <c r="X60" i="12" s="1"/>
  <c r="X59" i="12" s="1"/>
  <c r="X58" i="12" s="1"/>
  <c r="X57" i="12" s="1"/>
  <c r="X56" i="12" s="1"/>
  <c r="X55" i="12" s="1"/>
  <c r="X54" i="12" s="1"/>
  <c r="X53" i="12" s="1"/>
  <c r="X52" i="12" s="1"/>
  <c r="X51" i="12" s="1"/>
  <c r="X50" i="12" s="1"/>
  <c r="X49" i="12" s="1"/>
  <c r="X48" i="12" s="1"/>
  <c r="X47" i="12" s="1"/>
  <c r="X46" i="12" s="1"/>
  <c r="X45" i="12" s="1"/>
  <c r="X44" i="12" s="1"/>
  <c r="X43" i="12" s="1"/>
  <c r="X42" i="12" s="1"/>
  <c r="X41" i="12" s="1"/>
  <c r="X40" i="12" s="1"/>
  <c r="X39" i="12" s="1"/>
  <c r="X38" i="12" s="1"/>
  <c r="X37" i="12" s="1"/>
  <c r="X36" i="12" s="1"/>
  <c r="X35" i="12" s="1"/>
  <c r="X34" i="12" s="1"/>
  <c r="X33" i="12" s="1"/>
  <c r="X32" i="12" s="1"/>
  <c r="X31" i="12" s="1"/>
  <c r="X30" i="12" s="1"/>
  <c r="X29" i="12" s="1"/>
  <c r="X28" i="12" s="1"/>
  <c r="X27" i="12" s="1"/>
  <c r="X26" i="12" s="1"/>
  <c r="X25" i="12" s="1"/>
  <c r="X24" i="12" s="1"/>
  <c r="X23" i="12" s="1"/>
  <c r="X22" i="12" s="1"/>
  <c r="X21" i="12" s="1"/>
  <c r="X20" i="12" s="1"/>
  <c r="X19" i="12" s="1"/>
  <c r="X18" i="12" s="1"/>
  <c r="X17" i="12" s="1"/>
  <c r="X16" i="12" s="1"/>
  <c r="X15" i="12" s="1"/>
  <c r="X14" i="12" s="1"/>
  <c r="X13" i="12" s="1"/>
  <c r="X12" i="12" s="1"/>
  <c r="X11" i="12" s="1"/>
  <c r="X10" i="12" s="1"/>
  <c r="X9" i="12" s="1"/>
  <c r="X8" i="12" s="1"/>
  <c r="X7" i="12" s="1"/>
  <c r="X6" i="12" s="1"/>
  <c r="X5" i="12" s="1"/>
  <c r="X4" i="12" s="1"/>
  <c r="X2" i="12" s="1"/>
  <c r="W158" i="12"/>
  <c r="W157" i="12" s="1"/>
  <c r="W156" i="12" s="1"/>
  <c r="W155" i="12" s="1"/>
  <c r="W154" i="12" s="1"/>
  <c r="W153" i="12" s="1"/>
  <c r="W152" i="12" s="1"/>
  <c r="W151" i="12" s="1"/>
  <c r="W150" i="12" s="1"/>
  <c r="W149" i="12" s="1"/>
  <c r="W148" i="12" s="1"/>
  <c r="W147" i="12" s="1"/>
  <c r="W146" i="12" s="1"/>
  <c r="W145" i="12" s="1"/>
  <c r="W144" i="12" s="1"/>
  <c r="W143" i="12" s="1"/>
  <c r="W142" i="12" s="1"/>
  <c r="W141" i="12" s="1"/>
  <c r="W140" i="12" s="1"/>
  <c r="W139" i="12" s="1"/>
  <c r="W138" i="12" s="1"/>
  <c r="W137" i="12" s="1"/>
  <c r="W136" i="12" s="1"/>
  <c r="W135" i="12" s="1"/>
  <c r="W134" i="12" s="1"/>
  <c r="W133" i="12" s="1"/>
  <c r="W132" i="12" s="1"/>
  <c r="W131" i="12" s="1"/>
  <c r="W130" i="12" s="1"/>
  <c r="W129" i="12" s="1"/>
  <c r="W128" i="12" s="1"/>
  <c r="W127" i="12" s="1"/>
  <c r="W126" i="12" s="1"/>
  <c r="W125" i="12" s="1"/>
  <c r="W124" i="12" s="1"/>
  <c r="W123" i="12" s="1"/>
  <c r="W122" i="12" s="1"/>
  <c r="W121" i="12" s="1"/>
  <c r="W120" i="12" s="1"/>
  <c r="W119" i="12" s="1"/>
  <c r="W118" i="12" s="1"/>
  <c r="W117" i="12" s="1"/>
  <c r="W116" i="12" s="1"/>
  <c r="W115" i="12" s="1"/>
  <c r="W114" i="12" s="1"/>
  <c r="W113" i="12" s="1"/>
  <c r="W112" i="12" s="1"/>
  <c r="W111" i="12" s="1"/>
  <c r="W110" i="12" s="1"/>
  <c r="W109" i="12" s="1"/>
  <c r="W108" i="12" s="1"/>
  <c r="W107" i="12" s="1"/>
  <c r="W106" i="12" s="1"/>
  <c r="W105" i="12" s="1"/>
  <c r="W104" i="12" s="1"/>
  <c r="W103" i="12" s="1"/>
  <c r="W102" i="12" s="1"/>
  <c r="W101" i="12" s="1"/>
  <c r="W100" i="12" s="1"/>
  <c r="W99" i="12" s="1"/>
  <c r="W98" i="12" s="1"/>
  <c r="W97" i="12" s="1"/>
  <c r="W96" i="12" s="1"/>
  <c r="W95" i="12" s="1"/>
  <c r="W94" i="12" s="1"/>
  <c r="W93" i="12" s="1"/>
  <c r="W92" i="12" s="1"/>
  <c r="W91" i="12" s="1"/>
  <c r="W90" i="12" s="1"/>
  <c r="W89" i="12" s="1"/>
  <c r="W88" i="12" s="1"/>
  <c r="W87" i="12" s="1"/>
  <c r="W86" i="12" s="1"/>
  <c r="W85" i="12" s="1"/>
  <c r="W84" i="12" s="1"/>
  <c r="W83" i="12" s="1"/>
  <c r="W82" i="12" s="1"/>
  <c r="W81" i="12" s="1"/>
  <c r="W80" i="12" s="1"/>
  <c r="W79" i="12" s="1"/>
  <c r="W78" i="12" s="1"/>
  <c r="W77" i="12" s="1"/>
  <c r="W76" i="12" s="1"/>
  <c r="W75" i="12" s="1"/>
  <c r="W74" i="12" s="1"/>
  <c r="W73" i="12" s="1"/>
  <c r="W72" i="12" s="1"/>
  <c r="W71" i="12" s="1"/>
  <c r="W70" i="12" s="1"/>
  <c r="W69" i="12" s="1"/>
  <c r="W68" i="12" s="1"/>
  <c r="W67" i="12" s="1"/>
  <c r="W66" i="12" s="1"/>
  <c r="W65" i="12" s="1"/>
  <c r="W64" i="12" s="1"/>
  <c r="W63" i="12" s="1"/>
  <c r="W62" i="12" s="1"/>
  <c r="W61" i="12" s="1"/>
  <c r="W60" i="12" s="1"/>
  <c r="W59" i="12" s="1"/>
  <c r="W58" i="12" s="1"/>
  <c r="W57" i="12" s="1"/>
  <c r="W56" i="12" s="1"/>
  <c r="W55" i="12" s="1"/>
  <c r="W54" i="12" s="1"/>
  <c r="W53" i="12" s="1"/>
  <c r="W52" i="12" s="1"/>
  <c r="W51" i="12" s="1"/>
  <c r="W50" i="12" s="1"/>
  <c r="W49" i="12" s="1"/>
  <c r="W48" i="12" s="1"/>
  <c r="W47" i="12" s="1"/>
  <c r="W46" i="12" s="1"/>
  <c r="W45" i="12" s="1"/>
  <c r="W44" i="12" s="1"/>
  <c r="W43" i="12" s="1"/>
  <c r="W42" i="12" s="1"/>
  <c r="W41" i="12" s="1"/>
  <c r="W40" i="12" s="1"/>
  <c r="W39" i="12" s="1"/>
  <c r="W38" i="12" s="1"/>
  <c r="W37" i="12" s="1"/>
  <c r="W36" i="12" s="1"/>
  <c r="W35" i="12" s="1"/>
  <c r="W34" i="12" s="1"/>
  <c r="W33" i="12" s="1"/>
  <c r="W32" i="12" s="1"/>
  <c r="W31" i="12" s="1"/>
  <c r="W30" i="12" s="1"/>
  <c r="W29" i="12" s="1"/>
  <c r="W28" i="12" s="1"/>
  <c r="W27" i="12" s="1"/>
  <c r="W26" i="12" s="1"/>
  <c r="W25" i="12" s="1"/>
  <c r="W24" i="12" s="1"/>
  <c r="W23" i="12" s="1"/>
  <c r="W22" i="12" s="1"/>
  <c r="W21" i="12" s="1"/>
  <c r="W20" i="12" s="1"/>
  <c r="W19" i="12" s="1"/>
  <c r="W18" i="12" s="1"/>
  <c r="W17" i="12" s="1"/>
  <c r="W16" i="12" s="1"/>
  <c r="W15" i="12" s="1"/>
  <c r="W14" i="12" s="1"/>
  <c r="W13" i="12" s="1"/>
  <c r="W12" i="12" s="1"/>
  <c r="W11" i="12" s="1"/>
  <c r="W10" i="12" s="1"/>
  <c r="W9" i="12" s="1"/>
  <c r="W8" i="12" s="1"/>
  <c r="W7" i="12" s="1"/>
  <c r="W6" i="12" s="1"/>
  <c r="Y158" i="12"/>
  <c r="Y157" i="12" s="1"/>
  <c r="Y156" i="12" s="1"/>
  <c r="Y155" i="12" s="1"/>
  <c r="Y154" i="12" s="1"/>
  <c r="Y153" i="12" s="1"/>
  <c r="Y152" i="12" s="1"/>
  <c r="Y151" i="12" s="1"/>
  <c r="Y150" i="12" s="1"/>
  <c r="Y149" i="12" s="1"/>
  <c r="Y148" i="12" s="1"/>
  <c r="Y147" i="12" s="1"/>
  <c r="Y146" i="12" s="1"/>
  <c r="Y145" i="12" s="1"/>
  <c r="Y144" i="12" s="1"/>
  <c r="Y143" i="12" s="1"/>
  <c r="Y142" i="12" s="1"/>
  <c r="Y141" i="12" s="1"/>
  <c r="Y140" i="12" s="1"/>
  <c r="Y139" i="12" s="1"/>
  <c r="Y138" i="12" s="1"/>
  <c r="Y137" i="12" s="1"/>
  <c r="Y136" i="12" s="1"/>
  <c r="Y135" i="12" s="1"/>
  <c r="Y134" i="12" s="1"/>
  <c r="Y133" i="12" s="1"/>
  <c r="Y132" i="12" s="1"/>
  <c r="Y131" i="12" s="1"/>
  <c r="Y130" i="12" s="1"/>
  <c r="Y129" i="12" s="1"/>
  <c r="Y128" i="12" s="1"/>
  <c r="Y127" i="12" s="1"/>
  <c r="Y126" i="12" s="1"/>
  <c r="Y125" i="12" s="1"/>
  <c r="Y124" i="12" s="1"/>
  <c r="Y123" i="12" s="1"/>
  <c r="Y122" i="12" s="1"/>
  <c r="Y121" i="12" s="1"/>
  <c r="Y120" i="12" s="1"/>
  <c r="Y119" i="12" s="1"/>
  <c r="Y118" i="12" s="1"/>
  <c r="Y117" i="12" s="1"/>
  <c r="Y116" i="12" s="1"/>
  <c r="Y115" i="12" s="1"/>
  <c r="Y114" i="12" s="1"/>
  <c r="Y113" i="12" s="1"/>
  <c r="Y112" i="12" s="1"/>
  <c r="Y111" i="12" s="1"/>
  <c r="Y110" i="12" s="1"/>
  <c r="Y109" i="12" s="1"/>
  <c r="Y108" i="12" s="1"/>
  <c r="Y107" i="12" s="1"/>
  <c r="Y106" i="12" s="1"/>
  <c r="Y105" i="12" s="1"/>
  <c r="Y104" i="12" s="1"/>
  <c r="Y103" i="12" s="1"/>
  <c r="Y102" i="12" s="1"/>
  <c r="Y101" i="12" s="1"/>
  <c r="Y100" i="12" s="1"/>
  <c r="Y99" i="12" s="1"/>
  <c r="Y98" i="12" s="1"/>
  <c r="Y97" i="12" s="1"/>
  <c r="Y96" i="12" s="1"/>
  <c r="Y95" i="12" s="1"/>
  <c r="Y94" i="12" s="1"/>
  <c r="Y93" i="12" s="1"/>
  <c r="Y92" i="12" s="1"/>
  <c r="Y91" i="12" s="1"/>
  <c r="Y90" i="12" s="1"/>
  <c r="Y89" i="12" s="1"/>
  <c r="Y88" i="12" s="1"/>
  <c r="Y87" i="12" s="1"/>
  <c r="Y86" i="12" s="1"/>
  <c r="Y85" i="12" s="1"/>
  <c r="Y84" i="12" s="1"/>
  <c r="Y83" i="12" s="1"/>
  <c r="Y82" i="12" s="1"/>
  <c r="Y81" i="12" s="1"/>
  <c r="Y80" i="12" s="1"/>
  <c r="Y79" i="12" s="1"/>
  <c r="Y78" i="12" s="1"/>
  <c r="Y77" i="12" s="1"/>
  <c r="Y76" i="12" s="1"/>
  <c r="Y75" i="12" s="1"/>
  <c r="Y74" i="12" s="1"/>
  <c r="Y73" i="12" s="1"/>
  <c r="Y72" i="12" s="1"/>
  <c r="Y71" i="12" s="1"/>
  <c r="Y70" i="12" s="1"/>
  <c r="Y69" i="12" s="1"/>
  <c r="Y68" i="12" s="1"/>
  <c r="Y67" i="12" s="1"/>
  <c r="Y66" i="12" s="1"/>
  <c r="Y65" i="12" s="1"/>
  <c r="Y64" i="12" s="1"/>
  <c r="Y63" i="12" s="1"/>
  <c r="Y62" i="12" s="1"/>
  <c r="Y61" i="12" s="1"/>
  <c r="Y60" i="12" s="1"/>
  <c r="Y59" i="12" s="1"/>
  <c r="Y58" i="12" s="1"/>
  <c r="Y57" i="12" s="1"/>
  <c r="Y56" i="12" s="1"/>
  <c r="Y55" i="12" s="1"/>
  <c r="Y54" i="12" s="1"/>
  <c r="Y53" i="12" s="1"/>
  <c r="Y52" i="12" s="1"/>
  <c r="Y51" i="12" s="1"/>
  <c r="Y50" i="12" s="1"/>
  <c r="Y49" i="12" s="1"/>
  <c r="Y48" i="12" s="1"/>
  <c r="Y47" i="12" s="1"/>
  <c r="Y46" i="12" s="1"/>
  <c r="Y45" i="12" s="1"/>
  <c r="Y44" i="12" s="1"/>
  <c r="Y43" i="12" s="1"/>
  <c r="Y42" i="12" s="1"/>
  <c r="Y41" i="12" s="1"/>
  <c r="Y40" i="12" s="1"/>
  <c r="Y39" i="12" s="1"/>
  <c r="Y38" i="12" s="1"/>
  <c r="Y37" i="12" s="1"/>
  <c r="Y36" i="12" s="1"/>
  <c r="Y35" i="12" s="1"/>
  <c r="Y34" i="12" s="1"/>
  <c r="Y33" i="12" s="1"/>
  <c r="Y32" i="12" s="1"/>
  <c r="Y31" i="12" s="1"/>
  <c r="Y30" i="12" s="1"/>
  <c r="Y29" i="12" s="1"/>
  <c r="Y28" i="12" s="1"/>
  <c r="Y27" i="12" s="1"/>
  <c r="Y26" i="12" s="1"/>
  <c r="Y25" i="12" s="1"/>
  <c r="Y24" i="12" s="1"/>
  <c r="Y23" i="12" s="1"/>
  <c r="Y22" i="12" s="1"/>
  <c r="Y21" i="12" s="1"/>
  <c r="Y20" i="12" s="1"/>
  <c r="Y19" i="12" s="1"/>
  <c r="Y18" i="12" s="1"/>
  <c r="Y17" i="12" s="1"/>
  <c r="Y16" i="12" s="1"/>
  <c r="Y15" i="12" s="1"/>
  <c r="Y14" i="12" s="1"/>
  <c r="Y13" i="12" s="1"/>
  <c r="Y12" i="12" s="1"/>
  <c r="Y11" i="12" s="1"/>
  <c r="Y10" i="12" s="1"/>
  <c r="Y9" i="12" s="1"/>
  <c r="Y8" i="12" s="1"/>
  <c r="Y7" i="12" s="1"/>
  <c r="Y6" i="12" s="1"/>
  <c r="Y5" i="12" s="1"/>
  <c r="Y4" i="12" s="1"/>
  <c r="Y2" i="12" s="1"/>
  <c r="AH122" i="12"/>
  <c r="AH121" i="12" s="1"/>
  <c r="AH120" i="12" s="1"/>
  <c r="AH119" i="12" s="1"/>
  <c r="AH118" i="12" s="1"/>
  <c r="AH117" i="12" s="1"/>
  <c r="AH116" i="12" s="1"/>
  <c r="AH115" i="12" s="1"/>
  <c r="AH114" i="12" s="1"/>
  <c r="AH113" i="12" s="1"/>
  <c r="AH112" i="12" s="1"/>
  <c r="AH111" i="12" s="1"/>
  <c r="AH110" i="12" s="1"/>
  <c r="AH109" i="12" s="1"/>
  <c r="AH108" i="12" s="1"/>
  <c r="AH107" i="12" s="1"/>
  <c r="AH106" i="12" s="1"/>
  <c r="AH105" i="12" s="1"/>
  <c r="AH104" i="12" s="1"/>
  <c r="AH103" i="12" s="1"/>
  <c r="AH102" i="12" s="1"/>
  <c r="AH101" i="12" s="1"/>
  <c r="AH100" i="12" s="1"/>
  <c r="AH99" i="12" s="1"/>
  <c r="AH98" i="12" s="1"/>
  <c r="AH97" i="12" s="1"/>
  <c r="AH96" i="12" s="1"/>
  <c r="AH95" i="12" s="1"/>
  <c r="AH94" i="12" s="1"/>
  <c r="AH93" i="12" s="1"/>
  <c r="AH92" i="12" s="1"/>
  <c r="AH91" i="12" s="1"/>
  <c r="AH90" i="12" s="1"/>
  <c r="AH89" i="12" s="1"/>
  <c r="AH88" i="12" s="1"/>
  <c r="AH87" i="12" s="1"/>
  <c r="AH86" i="12" s="1"/>
  <c r="AH85" i="12" s="1"/>
  <c r="AH84" i="12" s="1"/>
  <c r="AH83" i="12" s="1"/>
  <c r="AH82" i="12" s="1"/>
  <c r="AH81" i="12" s="1"/>
  <c r="AH80" i="12" s="1"/>
  <c r="AH79" i="12" s="1"/>
  <c r="AH78" i="12" s="1"/>
  <c r="AH77" i="12" s="1"/>
  <c r="AH76" i="12" s="1"/>
  <c r="AH75" i="12" s="1"/>
  <c r="AH74" i="12" s="1"/>
  <c r="AH73" i="12" s="1"/>
  <c r="AH72" i="12" s="1"/>
  <c r="AH71" i="12" s="1"/>
  <c r="AH70" i="12" s="1"/>
  <c r="AH69" i="12" s="1"/>
  <c r="AH68" i="12" s="1"/>
  <c r="AH67" i="12" s="1"/>
  <c r="AH66" i="12" s="1"/>
  <c r="AH65" i="12" s="1"/>
  <c r="AH64" i="12" s="1"/>
  <c r="AH63" i="12" s="1"/>
  <c r="AH62" i="12" s="1"/>
  <c r="AH61" i="12" s="1"/>
  <c r="AH60" i="12" s="1"/>
  <c r="AH59" i="12" s="1"/>
  <c r="AH58" i="12" s="1"/>
  <c r="AH57" i="12" s="1"/>
  <c r="AH56" i="12" s="1"/>
  <c r="AH55" i="12" s="1"/>
  <c r="AH54" i="12" s="1"/>
  <c r="AH53" i="12" s="1"/>
  <c r="AH52" i="12" s="1"/>
  <c r="AH51" i="12" s="1"/>
  <c r="AH50" i="12" s="1"/>
  <c r="AH49" i="12" s="1"/>
  <c r="AH48" i="12" s="1"/>
  <c r="AH47" i="12" s="1"/>
  <c r="AH46" i="12" s="1"/>
  <c r="AH45" i="12" s="1"/>
  <c r="AH44" i="12" s="1"/>
  <c r="AH43" i="12" s="1"/>
  <c r="AJ32" i="12"/>
  <c r="AJ31" i="12" s="1"/>
  <c r="AJ30" i="12" s="1"/>
  <c r="AJ29" i="12" s="1"/>
  <c r="AJ28" i="12" s="1"/>
  <c r="AJ27" i="12" s="1"/>
  <c r="AJ26" i="12" s="1"/>
  <c r="AJ25" i="12" s="1"/>
  <c r="AJ24" i="12" s="1"/>
  <c r="AJ23" i="12" s="1"/>
  <c r="F17" i="14" s="1"/>
  <c r="AI62" i="12"/>
  <c r="AI61" i="12" s="1"/>
  <c r="AI60" i="12" s="1"/>
  <c r="AI59" i="12" s="1"/>
  <c r="AI58" i="12" s="1"/>
  <c r="AI57" i="12" s="1"/>
  <c r="AI56" i="12" s="1"/>
  <c r="AI55" i="12" s="1"/>
  <c r="AI54" i="12" s="1"/>
  <c r="AI53" i="12" s="1"/>
  <c r="AI52" i="12" s="1"/>
  <c r="AI51" i="12" s="1"/>
  <c r="AI50" i="12" s="1"/>
  <c r="AI49" i="12" s="1"/>
  <c r="AI48" i="12" s="1"/>
  <c r="AI47" i="12" s="1"/>
  <c r="AI46" i="12" s="1"/>
  <c r="AI45" i="12" s="1"/>
  <c r="AI44" i="12" s="1"/>
  <c r="AI43" i="12" s="1"/>
  <c r="AI42" i="12" s="1"/>
  <c r="AI41" i="12" s="1"/>
  <c r="AI40" i="12" s="1"/>
  <c r="AI39" i="12" s="1"/>
  <c r="AI38" i="12" s="1"/>
  <c r="AI37" i="12" s="1"/>
  <c r="AI36" i="12" s="1"/>
  <c r="AI35" i="12" s="1"/>
  <c r="AI34" i="12" s="1"/>
  <c r="AI33" i="12" s="1"/>
  <c r="AI32" i="12" s="1"/>
  <c r="AI31" i="12" s="1"/>
  <c r="AI30" i="12" s="1"/>
  <c r="AI29" i="12" s="1"/>
  <c r="AI28" i="12" s="1"/>
  <c r="AI27" i="12" s="1"/>
  <c r="AI26" i="12" s="1"/>
  <c r="AI25" i="12" s="1"/>
  <c r="AI24" i="12" s="1"/>
  <c r="AI23" i="12" s="1"/>
  <c r="AI22" i="12" s="1"/>
  <c r="AI21" i="12" s="1"/>
  <c r="AI20" i="12" s="1"/>
  <c r="AI19" i="12" s="1"/>
  <c r="AI18" i="12" s="1"/>
  <c r="AI17" i="12" s="1"/>
  <c r="AI16" i="12" s="1"/>
  <c r="AI15" i="12" s="1"/>
  <c r="AI14" i="12" s="1"/>
  <c r="AI13" i="12" s="1"/>
  <c r="AI12" i="12" s="1"/>
  <c r="AI11" i="12" s="1"/>
  <c r="AI10" i="12" s="1"/>
  <c r="AI9" i="12" s="1"/>
  <c r="AI8" i="12" s="1"/>
  <c r="AI7" i="12" s="1"/>
  <c r="AI6" i="12" s="1"/>
  <c r="AI5" i="12" s="1"/>
  <c r="AI4" i="12" s="1"/>
  <c r="AF362" i="12"/>
  <c r="AF361" i="12" s="1"/>
  <c r="AF360" i="12" s="1"/>
  <c r="AF359" i="12" s="1"/>
  <c r="AF358" i="12" s="1"/>
  <c r="AF357" i="12" s="1"/>
  <c r="AF356" i="12" s="1"/>
  <c r="AF355" i="12" s="1"/>
  <c r="AF354" i="12" s="1"/>
  <c r="AF353" i="12" s="1"/>
  <c r="AF352" i="12" s="1"/>
  <c r="AF351" i="12" s="1"/>
  <c r="AF350" i="12" s="1"/>
  <c r="AF349" i="12" s="1"/>
  <c r="AF348" i="12" s="1"/>
  <c r="AF347" i="12" s="1"/>
  <c r="AF346" i="12" s="1"/>
  <c r="AF345" i="12" s="1"/>
  <c r="AF344" i="12" s="1"/>
  <c r="AF343" i="12" s="1"/>
  <c r="AF342" i="12" s="1"/>
  <c r="AF341" i="12" s="1"/>
  <c r="AF340" i="12" s="1"/>
  <c r="AF339" i="12" s="1"/>
  <c r="AE362" i="12"/>
  <c r="AE361" i="12" s="1"/>
  <c r="AE360" i="12" s="1"/>
  <c r="AE359" i="12" s="1"/>
  <c r="AE358" i="12" s="1"/>
  <c r="AE357" i="12" s="1"/>
  <c r="AE356" i="12" s="1"/>
  <c r="AE355" i="12" s="1"/>
  <c r="AE354" i="12" s="1"/>
  <c r="AE353" i="12" s="1"/>
  <c r="AE352" i="12" s="1"/>
  <c r="AE351" i="12" s="1"/>
  <c r="AE350" i="12" s="1"/>
  <c r="AE349" i="12" s="1"/>
  <c r="AE348" i="12" s="1"/>
  <c r="AE347" i="12" s="1"/>
  <c r="AE346" i="12" s="1"/>
  <c r="AE345" i="12" s="1"/>
  <c r="AE344" i="12" s="1"/>
  <c r="AE343" i="12" s="1"/>
  <c r="AE342" i="12" s="1"/>
  <c r="AE341" i="12" s="1"/>
  <c r="AE340" i="12" s="1"/>
  <c r="AE339" i="12" s="1"/>
  <c r="AA54" i="12"/>
  <c r="AA53" i="12" s="1"/>
  <c r="AA52" i="12" s="1"/>
  <c r="AA51" i="12" s="1"/>
  <c r="AA50" i="12" s="1"/>
  <c r="AA49" i="12" s="1"/>
  <c r="AA48" i="12" s="1"/>
  <c r="AA47" i="12" s="1"/>
  <c r="AA46" i="12" s="1"/>
  <c r="AA45" i="12" s="1"/>
  <c r="AA44" i="12" s="1"/>
  <c r="AA43" i="12" s="1"/>
  <c r="AA42" i="12" s="1"/>
  <c r="AA41" i="12" s="1"/>
  <c r="AA40" i="12" s="1"/>
  <c r="AA39" i="12" s="1"/>
  <c r="AA38" i="12" s="1"/>
  <c r="AA37" i="12" s="1"/>
  <c r="AA36" i="12" s="1"/>
  <c r="AA35" i="12" s="1"/>
  <c r="AA34" i="12" s="1"/>
  <c r="AA33" i="12" s="1"/>
  <c r="AA32" i="12" s="1"/>
  <c r="AA31" i="12" s="1"/>
  <c r="AA30" i="12" s="1"/>
  <c r="AA29" i="12" s="1"/>
  <c r="AA28" i="12" s="1"/>
  <c r="AA27" i="12" s="1"/>
  <c r="AA26" i="12" s="1"/>
  <c r="AA25" i="12" s="1"/>
  <c r="AA24" i="12" s="1"/>
  <c r="AA23" i="12" s="1"/>
  <c r="AA22" i="12" s="1"/>
  <c r="AA21" i="12" s="1"/>
  <c r="AA20" i="12" s="1"/>
  <c r="AA19" i="12" s="1"/>
  <c r="AA18" i="12" s="1"/>
  <c r="AA17" i="12" s="1"/>
  <c r="AA16" i="12" s="1"/>
  <c r="AA15" i="12" s="1"/>
  <c r="AA14" i="12" s="1"/>
  <c r="AA13" i="12" s="1"/>
  <c r="AA12" i="12" s="1"/>
  <c r="AA11" i="12" s="1"/>
  <c r="AA10" i="12" s="1"/>
  <c r="AA9" i="12" s="1"/>
  <c r="AA8" i="12" s="1"/>
  <c r="AA7" i="12" s="1"/>
  <c r="AA6" i="12" s="1"/>
  <c r="AA5" i="12" s="1"/>
  <c r="AA4" i="12" s="1"/>
  <c r="AA2" i="12" s="1"/>
  <c r="Z158" i="12"/>
  <c r="Z157" i="12" s="1"/>
  <c r="Z156" i="12" s="1"/>
  <c r="Z155" i="12" s="1"/>
  <c r="Z154" i="12" s="1"/>
  <c r="Z153" i="12" s="1"/>
  <c r="Z152" i="12" s="1"/>
  <c r="Z151" i="12" s="1"/>
  <c r="Z150" i="12" s="1"/>
  <c r="Z149" i="12" s="1"/>
  <c r="Z148" i="12" s="1"/>
  <c r="Z147" i="12" s="1"/>
  <c r="Z146" i="12" s="1"/>
  <c r="Z145" i="12" s="1"/>
  <c r="Z144" i="12" s="1"/>
  <c r="Z143" i="12" s="1"/>
  <c r="Z142" i="12" s="1"/>
  <c r="Z141" i="12" s="1"/>
  <c r="Z140" i="12" s="1"/>
  <c r="Z139" i="12" s="1"/>
  <c r="Z138" i="12" s="1"/>
  <c r="Z137" i="12" s="1"/>
  <c r="Z136" i="12" s="1"/>
  <c r="Z135" i="12" s="1"/>
  <c r="Z134" i="12" s="1"/>
  <c r="Z133" i="12" s="1"/>
  <c r="Z132" i="12" s="1"/>
  <c r="Z131" i="12" s="1"/>
  <c r="Z130" i="12" s="1"/>
  <c r="Z129" i="12" s="1"/>
  <c r="Z128" i="12" s="1"/>
  <c r="Z127" i="12" s="1"/>
  <c r="Z126" i="12" s="1"/>
  <c r="Z125" i="12" s="1"/>
  <c r="Z124" i="12" s="1"/>
  <c r="Z123" i="12" s="1"/>
  <c r="Z122" i="12" s="1"/>
  <c r="Z121" i="12" s="1"/>
  <c r="Z120" i="12" s="1"/>
  <c r="Z119" i="12" s="1"/>
  <c r="Z118" i="12" s="1"/>
  <c r="Z117" i="12" s="1"/>
  <c r="Z116" i="12" s="1"/>
  <c r="Z115" i="12" s="1"/>
  <c r="Z114" i="12" s="1"/>
  <c r="Z113" i="12" s="1"/>
  <c r="Z112" i="12" s="1"/>
  <c r="Z111" i="12" s="1"/>
  <c r="Z110" i="12" s="1"/>
  <c r="Z109" i="12" s="1"/>
  <c r="Z108" i="12" s="1"/>
  <c r="Z107" i="12" s="1"/>
  <c r="Z106" i="12" s="1"/>
  <c r="Z105" i="12" s="1"/>
  <c r="Z104" i="12" s="1"/>
  <c r="Z103" i="12" s="1"/>
  <c r="Z102" i="12" s="1"/>
  <c r="Z101" i="12" s="1"/>
  <c r="Z100" i="12" s="1"/>
  <c r="Z99" i="12" s="1"/>
  <c r="Z98" i="12" s="1"/>
  <c r="Z97" i="12" s="1"/>
  <c r="Z96" i="12" s="1"/>
  <c r="Z95" i="12" s="1"/>
  <c r="Z94" i="12" s="1"/>
  <c r="Z93" i="12" s="1"/>
  <c r="Z92" i="12" s="1"/>
  <c r="Z91" i="12" s="1"/>
  <c r="Z90" i="12" s="1"/>
  <c r="Z89" i="12" s="1"/>
  <c r="Z88" i="12" s="1"/>
  <c r="Z87" i="12" s="1"/>
  <c r="Z86" i="12" s="1"/>
  <c r="Z85" i="12" s="1"/>
  <c r="Z84" i="12" s="1"/>
  <c r="Z83" i="12" s="1"/>
  <c r="Z82" i="12" s="1"/>
  <c r="Z81" i="12" s="1"/>
  <c r="Z80" i="12" s="1"/>
  <c r="Z79" i="12" s="1"/>
  <c r="Z78" i="12" s="1"/>
  <c r="Z77" i="12" s="1"/>
  <c r="Z76" i="12" s="1"/>
  <c r="Z75" i="12" s="1"/>
  <c r="Z74" i="12" s="1"/>
  <c r="Z73" i="12" s="1"/>
  <c r="Z72" i="12" s="1"/>
  <c r="Z71" i="12" s="1"/>
  <c r="Z70" i="12" s="1"/>
  <c r="Z69" i="12" s="1"/>
  <c r="Z68" i="12" s="1"/>
  <c r="Z67" i="12" s="1"/>
  <c r="Z66" i="12" s="1"/>
  <c r="Z65" i="12" s="1"/>
  <c r="Z64" i="12" s="1"/>
  <c r="Z63" i="12" s="1"/>
  <c r="Z62" i="12" s="1"/>
  <c r="Z61" i="12" s="1"/>
  <c r="Z60" i="12" s="1"/>
  <c r="Z59" i="12" s="1"/>
  <c r="Z58" i="12" s="1"/>
  <c r="Z57" i="12" s="1"/>
  <c r="Z56" i="12" s="1"/>
  <c r="Z55" i="12" s="1"/>
  <c r="Z54" i="12" s="1"/>
  <c r="Z53" i="12" s="1"/>
  <c r="Z52" i="12" s="1"/>
  <c r="Z51" i="12" s="1"/>
  <c r="Z50" i="12" s="1"/>
  <c r="Z49" i="12" s="1"/>
  <c r="Z48" i="12" s="1"/>
  <c r="Z47" i="12" s="1"/>
  <c r="Z46" i="12" s="1"/>
  <c r="Z45" i="12" s="1"/>
  <c r="Z44" i="12" s="1"/>
  <c r="Z43" i="12" s="1"/>
  <c r="Z42" i="12" s="1"/>
  <c r="Z41" i="12" s="1"/>
  <c r="Z40" i="12" s="1"/>
  <c r="Z39" i="12" s="1"/>
  <c r="Z38" i="12" s="1"/>
  <c r="Z37" i="12" s="1"/>
  <c r="Z36" i="12" s="1"/>
  <c r="Z35" i="12" s="1"/>
  <c r="Z34" i="12" s="1"/>
  <c r="Z33" i="12" s="1"/>
  <c r="Z32" i="12" s="1"/>
  <c r="Z31" i="12" s="1"/>
  <c r="Z30" i="12" s="1"/>
  <c r="Z29" i="12" s="1"/>
  <c r="Z28" i="12" s="1"/>
  <c r="Z27" i="12" s="1"/>
  <c r="Z26" i="12" s="1"/>
  <c r="Z25" i="12" s="1"/>
  <c r="Z24" i="12" s="1"/>
  <c r="Z23" i="12" s="1"/>
  <c r="Z22" i="12" s="1"/>
  <c r="Z21" i="12" s="1"/>
  <c r="Z20" i="12" s="1"/>
  <c r="Z19" i="12" s="1"/>
  <c r="Z18" i="12" s="1"/>
  <c r="Z17" i="12" s="1"/>
  <c r="Z16" i="12" s="1"/>
  <c r="Z15" i="12" s="1"/>
  <c r="Z14" i="12" s="1"/>
  <c r="Z13" i="12" s="1"/>
  <c r="Z12" i="12" s="1"/>
  <c r="Z11" i="12" s="1"/>
  <c r="Z10" i="12" s="1"/>
  <c r="Z9" i="12" s="1"/>
  <c r="Z8" i="12" s="1"/>
  <c r="Z7" i="12" s="1"/>
  <c r="Z6" i="12" s="1"/>
  <c r="Z5" i="12" s="1"/>
  <c r="Z4" i="12" s="1"/>
  <c r="Z2" i="12" s="1"/>
  <c r="T25" i="12"/>
  <c r="T9" i="12"/>
  <c r="S54" i="12"/>
  <c r="S50" i="12"/>
  <c r="S46" i="12"/>
  <c r="S34" i="12"/>
  <c r="S30" i="12"/>
  <c r="S26" i="12"/>
  <c r="S22" i="12"/>
  <c r="S18" i="12"/>
  <c r="S14" i="12"/>
  <c r="S10" i="12"/>
  <c r="S6" i="12"/>
  <c r="T24" i="12"/>
  <c r="T20" i="12"/>
  <c r="T16" i="12"/>
  <c r="T12" i="12"/>
  <c r="T8" i="12"/>
  <c r="T5" i="12"/>
  <c r="S53" i="12"/>
  <c r="S49" i="12"/>
  <c r="S45" i="12"/>
  <c r="S41" i="12"/>
  <c r="S37" i="12"/>
  <c r="S33" i="12"/>
  <c r="S29" i="12"/>
  <c r="S25" i="12"/>
  <c r="S21" i="12"/>
  <c r="S17" i="12"/>
  <c r="S13" i="12"/>
  <c r="S9" i="12"/>
  <c r="T13" i="12"/>
  <c r="S42" i="12"/>
  <c r="T27" i="12"/>
  <c r="T23" i="12"/>
  <c r="T19" i="12"/>
  <c r="T15" i="12"/>
  <c r="T11" i="12"/>
  <c r="T7" i="12"/>
  <c r="S52" i="12"/>
  <c r="S48" i="12"/>
  <c r="S44" i="12"/>
  <c r="S40" i="12"/>
  <c r="S36" i="12"/>
  <c r="S32" i="12"/>
  <c r="S28" i="12"/>
  <c r="S24" i="12"/>
  <c r="S20" i="12"/>
  <c r="S16" i="12"/>
  <c r="S12" i="12"/>
  <c r="S8" i="12"/>
  <c r="S5" i="12"/>
  <c r="T17" i="12"/>
  <c r="T4" i="12"/>
  <c r="T26" i="12"/>
  <c r="T22" i="12"/>
  <c r="T18" i="12"/>
  <c r="T14" i="12"/>
  <c r="T10" i="12"/>
  <c r="T6" i="12"/>
  <c r="S51" i="12"/>
  <c r="S47" i="12"/>
  <c r="S43" i="12"/>
  <c r="S39" i="12"/>
  <c r="S35" i="12"/>
  <c r="S31" i="12"/>
  <c r="S27" i="12"/>
  <c r="S23" i="12"/>
  <c r="S19" i="12"/>
  <c r="S15" i="12"/>
  <c r="S11" i="12"/>
  <c r="S7" i="12"/>
  <c r="S4" i="12"/>
  <c r="R2" i="12"/>
  <c r="C15" i="14" l="1"/>
  <c r="W5" i="12"/>
  <c r="W4" i="12" s="1"/>
  <c r="W2" i="12" s="1"/>
  <c r="AI3" i="12"/>
  <c r="E19" i="14" s="1"/>
  <c r="F15" i="14"/>
  <c r="D15" i="14"/>
  <c r="M7" i="14" s="1"/>
  <c r="F16" i="14"/>
  <c r="E16" i="14"/>
  <c r="E15" i="14"/>
  <c r="D16" i="14"/>
  <c r="M8" i="14" s="1"/>
  <c r="D17" i="14"/>
  <c r="M9" i="14" s="1"/>
  <c r="AJ22" i="12"/>
  <c r="AJ21" i="12" s="1"/>
  <c r="AJ20" i="12" s="1"/>
  <c r="AJ19" i="12" s="1"/>
  <c r="AJ18" i="12" s="1"/>
  <c r="AJ17" i="12" s="1"/>
  <c r="AJ16" i="12" s="1"/>
  <c r="AJ15" i="12" s="1"/>
  <c r="AJ14" i="12" s="1"/>
  <c r="AJ13" i="12" s="1"/>
  <c r="AJ12" i="12" s="1"/>
  <c r="AJ11" i="12" s="1"/>
  <c r="AJ10" i="12" s="1"/>
  <c r="AJ9" i="12" s="1"/>
  <c r="AJ8" i="12" s="1"/>
  <c r="AJ7" i="12" s="1"/>
  <c r="AJ6" i="12" s="1"/>
  <c r="AJ5" i="12" s="1"/>
  <c r="AJ4" i="12" s="1"/>
  <c r="AJ3" i="12" s="1"/>
  <c r="E17" i="14"/>
  <c r="E18" i="14"/>
  <c r="AF338" i="12"/>
  <c r="AF337" i="12" s="1"/>
  <c r="AF336" i="12" s="1"/>
  <c r="AF335" i="12" s="1"/>
  <c r="AF334" i="12" s="1"/>
  <c r="AF333" i="12" s="1"/>
  <c r="AF332" i="12" s="1"/>
  <c r="AF331" i="12" s="1"/>
  <c r="AF330" i="12" s="1"/>
  <c r="AF329" i="12" s="1"/>
  <c r="AF328" i="12" s="1"/>
  <c r="AF327" i="12" s="1"/>
  <c r="AF326" i="12" s="1"/>
  <c r="AF325" i="12" s="1"/>
  <c r="AF324" i="12" s="1"/>
  <c r="AF323" i="12" s="1"/>
  <c r="AF322" i="12" s="1"/>
  <c r="AF321" i="12" s="1"/>
  <c r="AF320" i="12" s="1"/>
  <c r="AF319" i="12" s="1"/>
  <c r="AF318" i="12" s="1"/>
  <c r="AF317" i="12" s="1"/>
  <c r="AF316" i="12" s="1"/>
  <c r="AF315" i="12" s="1"/>
  <c r="AF314" i="12" s="1"/>
  <c r="AF313" i="12" s="1"/>
  <c r="AF312" i="12" s="1"/>
  <c r="AF311" i="12" s="1"/>
  <c r="AF310" i="12" s="1"/>
  <c r="AF309" i="12" s="1"/>
  <c r="AF308" i="12" s="1"/>
  <c r="AF307" i="12" s="1"/>
  <c r="AF306" i="12" s="1"/>
  <c r="AF305" i="12" s="1"/>
  <c r="AF304" i="12" s="1"/>
  <c r="AF303" i="12" s="1"/>
  <c r="H15" i="14"/>
  <c r="O7" i="14" s="1"/>
  <c r="AE338" i="12"/>
  <c r="AE337" i="12" s="1"/>
  <c r="AE336" i="12" s="1"/>
  <c r="AE335" i="12" s="1"/>
  <c r="AE334" i="12" s="1"/>
  <c r="AE333" i="12" s="1"/>
  <c r="AE332" i="12" s="1"/>
  <c r="AE331" i="12" s="1"/>
  <c r="AE330" i="12" s="1"/>
  <c r="AE329" i="12" s="1"/>
  <c r="AE328" i="12" s="1"/>
  <c r="AE327" i="12" s="1"/>
  <c r="AE326" i="12" s="1"/>
  <c r="AE325" i="12" s="1"/>
  <c r="AE324" i="12" s="1"/>
  <c r="AE323" i="12" s="1"/>
  <c r="AE322" i="12" s="1"/>
  <c r="AE321" i="12" s="1"/>
  <c r="AE320" i="12" s="1"/>
  <c r="AE319" i="12" s="1"/>
  <c r="AE318" i="12" s="1"/>
  <c r="AE317" i="12" s="1"/>
  <c r="AE316" i="12" s="1"/>
  <c r="AE315" i="12" s="1"/>
  <c r="AE314" i="12" s="1"/>
  <c r="AE313" i="12" s="1"/>
  <c r="AE312" i="12" s="1"/>
  <c r="AE311" i="12" s="1"/>
  <c r="AE310" i="12" s="1"/>
  <c r="AE309" i="12" s="1"/>
  <c r="AE308" i="12" s="1"/>
  <c r="AE307" i="12" s="1"/>
  <c r="AE306" i="12" s="1"/>
  <c r="AE305" i="12" s="1"/>
  <c r="AE304" i="12" s="1"/>
  <c r="AE303" i="12" s="1"/>
  <c r="G15" i="14"/>
  <c r="AH42" i="12"/>
  <c r="AH41" i="12" s="1"/>
  <c r="AH40" i="12" s="1"/>
  <c r="AH39" i="12" s="1"/>
  <c r="AH38" i="12" s="1"/>
  <c r="AH37" i="12" s="1"/>
  <c r="AH36" i="12" s="1"/>
  <c r="AH35" i="12" s="1"/>
  <c r="AH34" i="12" s="1"/>
  <c r="AH33" i="12" s="1"/>
  <c r="AH32" i="12" s="1"/>
  <c r="AH31" i="12" s="1"/>
  <c r="AH30" i="12" s="1"/>
  <c r="AH29" i="12" s="1"/>
  <c r="AH28" i="12" s="1"/>
  <c r="AH27" i="12" s="1"/>
  <c r="AH26" i="12" s="1"/>
  <c r="AH25" i="12" s="1"/>
  <c r="AH24" i="12" s="1"/>
  <c r="AH23" i="12" s="1"/>
  <c r="AH22" i="12" s="1"/>
  <c r="AH21" i="12" s="1"/>
  <c r="AH20" i="12" s="1"/>
  <c r="AH19" i="12" s="1"/>
  <c r="AH18" i="12" s="1"/>
  <c r="AH17" i="12" s="1"/>
  <c r="AH16" i="12" s="1"/>
  <c r="AH15" i="12" s="1"/>
  <c r="AH14" i="12" s="1"/>
  <c r="AH13" i="12" s="1"/>
  <c r="AH12" i="12" s="1"/>
  <c r="AH11" i="12" s="1"/>
  <c r="AH10" i="12" s="1"/>
  <c r="AH9" i="12" s="1"/>
  <c r="AH8" i="12" s="1"/>
  <c r="AH7" i="12" s="1"/>
  <c r="AH6" i="12" s="1"/>
  <c r="AH5" i="12" s="1"/>
  <c r="AH4" i="12" s="1"/>
  <c r="AH3" i="12" s="1"/>
  <c r="D18" i="14"/>
  <c r="M10" i="14" s="1"/>
  <c r="U2" i="12"/>
  <c r="N7" i="14" l="1"/>
  <c r="AI2" i="12"/>
  <c r="F18" i="14"/>
  <c r="E20" i="14"/>
  <c r="AF302" i="12"/>
  <c r="AF301" i="12" s="1"/>
  <c r="AF300" i="12" s="1"/>
  <c r="AF299" i="12" s="1"/>
  <c r="AF298" i="12" s="1"/>
  <c r="AF297" i="12" s="1"/>
  <c r="AF296" i="12" s="1"/>
  <c r="AF295" i="12" s="1"/>
  <c r="AF294" i="12" s="1"/>
  <c r="AF293" i="12" s="1"/>
  <c r="AF292" i="12" s="1"/>
  <c r="AF291" i="12" s="1"/>
  <c r="AF290" i="12" s="1"/>
  <c r="AF289" i="12" s="1"/>
  <c r="AF288" i="12" s="1"/>
  <c r="AF287" i="12" s="1"/>
  <c r="AF286" i="12" s="1"/>
  <c r="AF285" i="12" s="1"/>
  <c r="AF284" i="12" s="1"/>
  <c r="AF283" i="12" s="1"/>
  <c r="AF282" i="12" s="1"/>
  <c r="AF281" i="12" s="1"/>
  <c r="AF280" i="12" s="1"/>
  <c r="AF279" i="12" s="1"/>
  <c r="AF278" i="12" s="1"/>
  <c r="AF277" i="12" s="1"/>
  <c r="AF276" i="12" s="1"/>
  <c r="AF275" i="12" s="1"/>
  <c r="AF274" i="12" s="1"/>
  <c r="AF273" i="12" s="1"/>
  <c r="AF272" i="12" s="1"/>
  <c r="AF271" i="12" s="1"/>
  <c r="AF270" i="12" s="1"/>
  <c r="AF269" i="12" s="1"/>
  <c r="AF268" i="12" s="1"/>
  <c r="AF267" i="12" s="1"/>
  <c r="AF266" i="12" s="1"/>
  <c r="AF265" i="12" s="1"/>
  <c r="AF264" i="12" s="1"/>
  <c r="AF263" i="12" s="1"/>
  <c r="AF262" i="12" s="1"/>
  <c r="AF261" i="12" s="1"/>
  <c r="AF260" i="12" s="1"/>
  <c r="AF259" i="12" s="1"/>
  <c r="AF258" i="12" s="1"/>
  <c r="AF257" i="12" s="1"/>
  <c r="AF256" i="12" s="1"/>
  <c r="AF255" i="12" s="1"/>
  <c r="AF254" i="12" s="1"/>
  <c r="AF253" i="12" s="1"/>
  <c r="AF252" i="12" s="1"/>
  <c r="AF251" i="12" s="1"/>
  <c r="AF250" i="12" s="1"/>
  <c r="AF249" i="12" s="1"/>
  <c r="AF248" i="12" s="1"/>
  <c r="AF247" i="12" s="1"/>
  <c r="AF246" i="12" s="1"/>
  <c r="AF245" i="12" s="1"/>
  <c r="AF244" i="12" s="1"/>
  <c r="AF243" i="12" s="1"/>
  <c r="H16" i="14"/>
  <c r="O8" i="14" s="1"/>
  <c r="AE302" i="12"/>
  <c r="AE301" i="12" s="1"/>
  <c r="AE300" i="12" s="1"/>
  <c r="AE299" i="12" s="1"/>
  <c r="AE298" i="12" s="1"/>
  <c r="AE297" i="12" s="1"/>
  <c r="AE296" i="12" s="1"/>
  <c r="AE295" i="12" s="1"/>
  <c r="AE294" i="12" s="1"/>
  <c r="AE293" i="12" s="1"/>
  <c r="AE292" i="12" s="1"/>
  <c r="AE291" i="12" s="1"/>
  <c r="AE290" i="12" s="1"/>
  <c r="AE289" i="12" s="1"/>
  <c r="AE288" i="12" s="1"/>
  <c r="AE287" i="12" s="1"/>
  <c r="AE286" i="12" s="1"/>
  <c r="AE285" i="12" s="1"/>
  <c r="AE284" i="12" s="1"/>
  <c r="AE283" i="12" s="1"/>
  <c r="AE282" i="12" s="1"/>
  <c r="AE281" i="12" s="1"/>
  <c r="AE280" i="12" s="1"/>
  <c r="AE279" i="12" s="1"/>
  <c r="AE278" i="12" s="1"/>
  <c r="AE277" i="12" s="1"/>
  <c r="AE276" i="12" s="1"/>
  <c r="AE275" i="12" s="1"/>
  <c r="AE274" i="12" s="1"/>
  <c r="AE273" i="12" s="1"/>
  <c r="AE272" i="12" s="1"/>
  <c r="AE271" i="12" s="1"/>
  <c r="AE270" i="12" s="1"/>
  <c r="AE269" i="12" s="1"/>
  <c r="AE268" i="12" s="1"/>
  <c r="AE267" i="12" s="1"/>
  <c r="AE266" i="12" s="1"/>
  <c r="AE265" i="12" s="1"/>
  <c r="AE264" i="12" s="1"/>
  <c r="AE263" i="12" s="1"/>
  <c r="AE262" i="12" s="1"/>
  <c r="AE261" i="12" s="1"/>
  <c r="AE260" i="12" s="1"/>
  <c r="AE259" i="12" s="1"/>
  <c r="AE258" i="12" s="1"/>
  <c r="AE257" i="12" s="1"/>
  <c r="AE256" i="12" s="1"/>
  <c r="AE255" i="12" s="1"/>
  <c r="AE254" i="12" s="1"/>
  <c r="AE253" i="12" s="1"/>
  <c r="AE252" i="12" s="1"/>
  <c r="AE251" i="12" s="1"/>
  <c r="AE250" i="12" s="1"/>
  <c r="AE249" i="12" s="1"/>
  <c r="AE248" i="12" s="1"/>
  <c r="AE247" i="12" s="1"/>
  <c r="AE246" i="12" s="1"/>
  <c r="AE245" i="12" s="1"/>
  <c r="AE244" i="12" s="1"/>
  <c r="AE243" i="12" s="1"/>
  <c r="G16" i="14"/>
  <c r="N8" i="14" s="1"/>
  <c r="C16" i="14"/>
  <c r="F19" i="14"/>
  <c r="AJ2" i="12"/>
  <c r="D19" i="14"/>
  <c r="AH2" i="12"/>
  <c r="F20" i="14" l="1"/>
  <c r="D20" i="14"/>
  <c r="M11" i="14"/>
  <c r="R8" i="14"/>
  <c r="Q8" i="14"/>
  <c r="R7" i="14"/>
  <c r="Q7" i="14"/>
  <c r="C17" i="14"/>
  <c r="AE242" i="12"/>
  <c r="AE241" i="12" s="1"/>
  <c r="AE240" i="12" s="1"/>
  <c r="AE239" i="12" s="1"/>
  <c r="AE238" i="12" s="1"/>
  <c r="AE237" i="12" s="1"/>
  <c r="AE236" i="12" s="1"/>
  <c r="AE235" i="12" s="1"/>
  <c r="AE234" i="12" s="1"/>
  <c r="AE233" i="12" s="1"/>
  <c r="AE232" i="12" s="1"/>
  <c r="AE231" i="12" s="1"/>
  <c r="AE230" i="12" s="1"/>
  <c r="AE229" i="12" s="1"/>
  <c r="AE228" i="12" s="1"/>
  <c r="AE227" i="12" s="1"/>
  <c r="AE226" i="12" s="1"/>
  <c r="AE225" i="12" s="1"/>
  <c r="AE224" i="12" s="1"/>
  <c r="AE223" i="12" s="1"/>
  <c r="AE222" i="12" s="1"/>
  <c r="AE221" i="12" s="1"/>
  <c r="AE220" i="12" s="1"/>
  <c r="AE219" i="12" s="1"/>
  <c r="AE218" i="12" s="1"/>
  <c r="AE217" i="12" s="1"/>
  <c r="AE216" i="12" s="1"/>
  <c r="AE215" i="12" s="1"/>
  <c r="AE214" i="12" s="1"/>
  <c r="AE213" i="12" s="1"/>
  <c r="AE212" i="12" s="1"/>
  <c r="AE211" i="12" s="1"/>
  <c r="AE210" i="12" s="1"/>
  <c r="AE209" i="12" s="1"/>
  <c r="AE208" i="12" s="1"/>
  <c r="AE207" i="12" s="1"/>
  <c r="AE206" i="12" s="1"/>
  <c r="AE205" i="12" s="1"/>
  <c r="AE204" i="12" s="1"/>
  <c r="AE203" i="12" s="1"/>
  <c r="AE202" i="12" s="1"/>
  <c r="AE201" i="12" s="1"/>
  <c r="AE200" i="12" s="1"/>
  <c r="AE199" i="12" s="1"/>
  <c r="AE198" i="12" s="1"/>
  <c r="AE197" i="12" s="1"/>
  <c r="AE196" i="12" s="1"/>
  <c r="AE195" i="12" s="1"/>
  <c r="AE194" i="12" s="1"/>
  <c r="AE193" i="12" s="1"/>
  <c r="AE192" i="12" s="1"/>
  <c r="AE191" i="12" s="1"/>
  <c r="AE190" i="12" s="1"/>
  <c r="AE189" i="12" s="1"/>
  <c r="AE188" i="12" s="1"/>
  <c r="AE187" i="12" s="1"/>
  <c r="AE186" i="12" s="1"/>
  <c r="AE185" i="12" s="1"/>
  <c r="AE184" i="12" s="1"/>
  <c r="AE183" i="12" s="1"/>
  <c r="AE182" i="12" s="1"/>
  <c r="AE181" i="12" s="1"/>
  <c r="AE180" i="12" s="1"/>
  <c r="AE179" i="12" s="1"/>
  <c r="AE178" i="12" s="1"/>
  <c r="AE177" i="12" s="1"/>
  <c r="AE176" i="12" s="1"/>
  <c r="AE175" i="12" s="1"/>
  <c r="AE174" i="12" s="1"/>
  <c r="AE173" i="12" s="1"/>
  <c r="AE172" i="12" s="1"/>
  <c r="AE171" i="12" s="1"/>
  <c r="AE170" i="12" s="1"/>
  <c r="AE169" i="12" s="1"/>
  <c r="AE168" i="12" s="1"/>
  <c r="AE167" i="12" s="1"/>
  <c r="AE166" i="12" s="1"/>
  <c r="AE165" i="12" s="1"/>
  <c r="AE164" i="12" s="1"/>
  <c r="AE163" i="12" s="1"/>
  <c r="AE162" i="12" s="1"/>
  <c r="AE161" i="12" s="1"/>
  <c r="AE160" i="12" s="1"/>
  <c r="AE159" i="12" s="1"/>
  <c r="AE158" i="12" s="1"/>
  <c r="AE157" i="12" s="1"/>
  <c r="AE156" i="12" s="1"/>
  <c r="AE155" i="12" s="1"/>
  <c r="AE154" i="12" s="1"/>
  <c r="AE153" i="12" s="1"/>
  <c r="AE152" i="12" s="1"/>
  <c r="AE151" i="12" s="1"/>
  <c r="AE150" i="12" s="1"/>
  <c r="AE149" i="12" s="1"/>
  <c r="AE148" i="12" s="1"/>
  <c r="AE147" i="12" s="1"/>
  <c r="AE146" i="12" s="1"/>
  <c r="AE145" i="12" s="1"/>
  <c r="AE144" i="12" s="1"/>
  <c r="AE143" i="12" s="1"/>
  <c r="AE142" i="12" s="1"/>
  <c r="AE141" i="12" s="1"/>
  <c r="AE140" i="12" s="1"/>
  <c r="AE139" i="12" s="1"/>
  <c r="AE138" i="12" s="1"/>
  <c r="AE137" i="12" s="1"/>
  <c r="AE136" i="12" s="1"/>
  <c r="AE135" i="12" s="1"/>
  <c r="AE134" i="12" s="1"/>
  <c r="AE133" i="12" s="1"/>
  <c r="AE132" i="12" s="1"/>
  <c r="AE131" i="12" s="1"/>
  <c r="AE130" i="12" s="1"/>
  <c r="AE129" i="12" s="1"/>
  <c r="AE128" i="12" s="1"/>
  <c r="AE127" i="12" s="1"/>
  <c r="AE126" i="12" s="1"/>
  <c r="AE125" i="12" s="1"/>
  <c r="AE124" i="12" s="1"/>
  <c r="AE123" i="12" s="1"/>
  <c r="G17" i="14"/>
  <c r="N9" i="14" s="1"/>
  <c r="H17" i="14"/>
  <c r="O9" i="14" s="1"/>
  <c r="AF242" i="12"/>
  <c r="AF241" i="12" s="1"/>
  <c r="AF240" i="12" s="1"/>
  <c r="AF239" i="12" s="1"/>
  <c r="AF238" i="12" s="1"/>
  <c r="AF237" i="12" s="1"/>
  <c r="AF236" i="12" s="1"/>
  <c r="AF235" i="12" s="1"/>
  <c r="AF234" i="12" s="1"/>
  <c r="AF233" i="12" s="1"/>
  <c r="AF232" i="12" s="1"/>
  <c r="AF231" i="12" s="1"/>
  <c r="AF230" i="12" s="1"/>
  <c r="AF229" i="12" s="1"/>
  <c r="AF228" i="12" s="1"/>
  <c r="AF227" i="12" s="1"/>
  <c r="AF226" i="12" s="1"/>
  <c r="AF225" i="12" s="1"/>
  <c r="AF224" i="12" s="1"/>
  <c r="AF223" i="12" s="1"/>
  <c r="AF222" i="12" s="1"/>
  <c r="AF221" i="12" s="1"/>
  <c r="AF220" i="12" s="1"/>
  <c r="AF219" i="12" s="1"/>
  <c r="AF218" i="12" s="1"/>
  <c r="AF217" i="12" s="1"/>
  <c r="AF216" i="12" s="1"/>
  <c r="AF215" i="12" s="1"/>
  <c r="AF214" i="12" s="1"/>
  <c r="AF213" i="12" s="1"/>
  <c r="AF212" i="12" s="1"/>
  <c r="AF211" i="12" s="1"/>
  <c r="AF210" i="12" s="1"/>
  <c r="AF209" i="12" s="1"/>
  <c r="AF208" i="12" s="1"/>
  <c r="AF207" i="12" s="1"/>
  <c r="AF206" i="12" s="1"/>
  <c r="AF205" i="12" s="1"/>
  <c r="AF204" i="12" s="1"/>
  <c r="AF203" i="12" s="1"/>
  <c r="AF202" i="12" s="1"/>
  <c r="AF201" i="12" s="1"/>
  <c r="AF200" i="12" s="1"/>
  <c r="AF199" i="12" s="1"/>
  <c r="AF198" i="12" s="1"/>
  <c r="AF197" i="12" s="1"/>
  <c r="AF196" i="12" s="1"/>
  <c r="AF195" i="12" s="1"/>
  <c r="AF194" i="12" s="1"/>
  <c r="AF193" i="12" s="1"/>
  <c r="AF192" i="12" s="1"/>
  <c r="AF191" i="12" s="1"/>
  <c r="AF190" i="12" s="1"/>
  <c r="AF189" i="12" s="1"/>
  <c r="AF188" i="12" s="1"/>
  <c r="AF187" i="12" s="1"/>
  <c r="AF186" i="12" s="1"/>
  <c r="AF185" i="12" s="1"/>
  <c r="AF184" i="12" s="1"/>
  <c r="AF183" i="12" s="1"/>
  <c r="AF182" i="12" s="1"/>
  <c r="AF181" i="12" s="1"/>
  <c r="AF180" i="12" s="1"/>
  <c r="AF179" i="12" s="1"/>
  <c r="AF178" i="12" s="1"/>
  <c r="AF177" i="12" s="1"/>
  <c r="AF176" i="12" s="1"/>
  <c r="AF175" i="12" s="1"/>
  <c r="AF174" i="12" s="1"/>
  <c r="AF173" i="12" s="1"/>
  <c r="AF172" i="12" s="1"/>
  <c r="AF171" i="12" s="1"/>
  <c r="AF170" i="12" s="1"/>
  <c r="AF169" i="12" s="1"/>
  <c r="AF168" i="12" s="1"/>
  <c r="AF167" i="12" s="1"/>
  <c r="AF166" i="12" s="1"/>
  <c r="AF165" i="12" s="1"/>
  <c r="AF164" i="12" s="1"/>
  <c r="AF163" i="12" s="1"/>
  <c r="AF162" i="12" s="1"/>
  <c r="AF161" i="12" s="1"/>
  <c r="AF160" i="12" s="1"/>
  <c r="AF159" i="12" s="1"/>
  <c r="AF158" i="12" s="1"/>
  <c r="AF157" i="12" s="1"/>
  <c r="AF156" i="12" s="1"/>
  <c r="AF155" i="12" s="1"/>
  <c r="AF154" i="12" s="1"/>
  <c r="AF153" i="12" s="1"/>
  <c r="AF152" i="12" s="1"/>
  <c r="AF151" i="12" s="1"/>
  <c r="AF150" i="12" s="1"/>
  <c r="AF149" i="12" s="1"/>
  <c r="AF148" i="12" s="1"/>
  <c r="AF147" i="12" s="1"/>
  <c r="AF146" i="12" s="1"/>
  <c r="AF145" i="12" s="1"/>
  <c r="AF144" i="12" s="1"/>
  <c r="AF143" i="12" s="1"/>
  <c r="AF142" i="12" s="1"/>
  <c r="AF141" i="12" s="1"/>
  <c r="AF140" i="12" s="1"/>
  <c r="AF139" i="12" s="1"/>
  <c r="AF138" i="12" s="1"/>
  <c r="AF137" i="12" s="1"/>
  <c r="AF136" i="12" s="1"/>
  <c r="AF135" i="12" s="1"/>
  <c r="AF134" i="12" s="1"/>
  <c r="AF133" i="12" s="1"/>
  <c r="AF132" i="12" s="1"/>
  <c r="AF131" i="12" s="1"/>
  <c r="AF130" i="12" s="1"/>
  <c r="AF129" i="12" s="1"/>
  <c r="AF128" i="12" s="1"/>
  <c r="AF127" i="12" s="1"/>
  <c r="AF126" i="12" s="1"/>
  <c r="AF125" i="12" s="1"/>
  <c r="AF124" i="12" s="1"/>
  <c r="AF123" i="12" s="1"/>
  <c r="R9" i="14" l="1"/>
  <c r="Q9" i="14"/>
  <c r="G18" i="14"/>
  <c r="N10" i="14" s="1"/>
  <c r="AE122" i="12"/>
  <c r="AE121" i="12" s="1"/>
  <c r="AE120" i="12" s="1"/>
  <c r="AE119" i="12" s="1"/>
  <c r="AE118" i="12" s="1"/>
  <c r="AE117" i="12" s="1"/>
  <c r="AE116" i="12" s="1"/>
  <c r="AE115" i="12" s="1"/>
  <c r="AE114" i="12" s="1"/>
  <c r="AE113" i="12" s="1"/>
  <c r="AE112" i="12" s="1"/>
  <c r="AE111" i="12" s="1"/>
  <c r="AE110" i="12" s="1"/>
  <c r="AE109" i="12" s="1"/>
  <c r="AE108" i="12" s="1"/>
  <c r="AE107" i="12" s="1"/>
  <c r="AE106" i="12" s="1"/>
  <c r="AE105" i="12" s="1"/>
  <c r="AE104" i="12" s="1"/>
  <c r="AE103" i="12" s="1"/>
  <c r="AE102" i="12" s="1"/>
  <c r="AE101" i="12" s="1"/>
  <c r="AE100" i="12" s="1"/>
  <c r="AE99" i="12" s="1"/>
  <c r="AE98" i="12" s="1"/>
  <c r="AE97" i="12" s="1"/>
  <c r="AE96" i="12" s="1"/>
  <c r="AE95" i="12" s="1"/>
  <c r="AE94" i="12" s="1"/>
  <c r="AE93" i="12" s="1"/>
  <c r="AE92" i="12" s="1"/>
  <c r="AE91" i="12" s="1"/>
  <c r="AE90" i="12" s="1"/>
  <c r="AE89" i="12" s="1"/>
  <c r="AE88" i="12" s="1"/>
  <c r="AE87" i="12" s="1"/>
  <c r="AE86" i="12" s="1"/>
  <c r="AE85" i="12" s="1"/>
  <c r="AE84" i="12" s="1"/>
  <c r="AE83" i="12" s="1"/>
  <c r="AE82" i="12" s="1"/>
  <c r="AE81" i="12" s="1"/>
  <c r="AE80" i="12" s="1"/>
  <c r="AE79" i="12" s="1"/>
  <c r="AE78" i="12" s="1"/>
  <c r="AE77" i="12" s="1"/>
  <c r="AE76" i="12" s="1"/>
  <c r="AE75" i="12" s="1"/>
  <c r="AE74" i="12" s="1"/>
  <c r="AE73" i="12" s="1"/>
  <c r="AE72" i="12" s="1"/>
  <c r="AE71" i="12" s="1"/>
  <c r="AE70" i="12" s="1"/>
  <c r="AE69" i="12" s="1"/>
  <c r="AE68" i="12" s="1"/>
  <c r="AE67" i="12" s="1"/>
  <c r="AE66" i="12" s="1"/>
  <c r="AE65" i="12" s="1"/>
  <c r="AE64" i="12" s="1"/>
  <c r="AE63" i="12" s="1"/>
  <c r="AE62" i="12" s="1"/>
  <c r="AE61" i="12" s="1"/>
  <c r="AE60" i="12" s="1"/>
  <c r="AE59" i="12" s="1"/>
  <c r="AE58" i="12" s="1"/>
  <c r="AE57" i="12" s="1"/>
  <c r="AE56" i="12" s="1"/>
  <c r="AE55" i="12" s="1"/>
  <c r="AE54" i="12" s="1"/>
  <c r="AE53" i="12" s="1"/>
  <c r="AE52" i="12" s="1"/>
  <c r="AE51" i="12" s="1"/>
  <c r="AE50" i="12" s="1"/>
  <c r="AE49" i="12" s="1"/>
  <c r="AE48" i="12" s="1"/>
  <c r="AE47" i="12" s="1"/>
  <c r="AE46" i="12" s="1"/>
  <c r="AE45" i="12" s="1"/>
  <c r="AE44" i="12" s="1"/>
  <c r="AE43" i="12" s="1"/>
  <c r="AE42" i="12" s="1"/>
  <c r="AE41" i="12" s="1"/>
  <c r="AE40" i="12" s="1"/>
  <c r="AE39" i="12" s="1"/>
  <c r="AE38" i="12" s="1"/>
  <c r="AE37" i="12" s="1"/>
  <c r="AE36" i="12" s="1"/>
  <c r="AE35" i="12" s="1"/>
  <c r="AE34" i="12" s="1"/>
  <c r="AE33" i="12" s="1"/>
  <c r="AE32" i="12" s="1"/>
  <c r="AE31" i="12" s="1"/>
  <c r="AE30" i="12" s="1"/>
  <c r="AE29" i="12" s="1"/>
  <c r="AE28" i="12" s="1"/>
  <c r="AE27" i="12" s="1"/>
  <c r="AE26" i="12" s="1"/>
  <c r="AE25" i="12" s="1"/>
  <c r="AE24" i="12" s="1"/>
  <c r="AE23" i="12" s="1"/>
  <c r="AE22" i="12" s="1"/>
  <c r="AE21" i="12" s="1"/>
  <c r="AE20" i="12" s="1"/>
  <c r="AE19" i="12" s="1"/>
  <c r="AE18" i="12" s="1"/>
  <c r="AE17" i="12" s="1"/>
  <c r="AE16" i="12" s="1"/>
  <c r="AE15" i="12" s="1"/>
  <c r="AE14" i="12" s="1"/>
  <c r="AE13" i="12" s="1"/>
  <c r="AE12" i="12" s="1"/>
  <c r="AE11" i="12" s="1"/>
  <c r="AE10" i="12" s="1"/>
  <c r="AE9" i="12" s="1"/>
  <c r="AE8" i="12" s="1"/>
  <c r="AE7" i="12" s="1"/>
  <c r="AE6" i="12" s="1"/>
  <c r="AE5" i="12" s="1"/>
  <c r="AE4" i="12" s="1"/>
  <c r="AE3" i="12" s="1"/>
  <c r="C18" i="14"/>
  <c r="H18" i="14"/>
  <c r="O10" i="14" s="1"/>
  <c r="AF122" i="12"/>
  <c r="AF121" i="12" s="1"/>
  <c r="AF120" i="12" s="1"/>
  <c r="AF119" i="12" s="1"/>
  <c r="AF118" i="12" s="1"/>
  <c r="AF117" i="12" s="1"/>
  <c r="AF116" i="12" s="1"/>
  <c r="AF115" i="12" s="1"/>
  <c r="AF114" i="12" s="1"/>
  <c r="AF113" i="12" s="1"/>
  <c r="AF112" i="12" s="1"/>
  <c r="AF111" i="12" s="1"/>
  <c r="AF110" i="12" s="1"/>
  <c r="AF109" i="12" s="1"/>
  <c r="AF108" i="12" s="1"/>
  <c r="AF107" i="12" s="1"/>
  <c r="AF106" i="12" s="1"/>
  <c r="AF105" i="12" s="1"/>
  <c r="AF104" i="12" s="1"/>
  <c r="AF103" i="12" s="1"/>
  <c r="AF102" i="12" s="1"/>
  <c r="AF101" i="12" s="1"/>
  <c r="AF100" i="12" s="1"/>
  <c r="AF99" i="12" s="1"/>
  <c r="AF98" i="12" s="1"/>
  <c r="AF97" i="12" s="1"/>
  <c r="AF96" i="12" s="1"/>
  <c r="AF95" i="12" s="1"/>
  <c r="AF94" i="12" s="1"/>
  <c r="AF93" i="12" s="1"/>
  <c r="AF92" i="12" s="1"/>
  <c r="AF91" i="12" s="1"/>
  <c r="AF90" i="12" s="1"/>
  <c r="AF89" i="12" s="1"/>
  <c r="AF88" i="12" s="1"/>
  <c r="AF87" i="12" s="1"/>
  <c r="AF86" i="12" s="1"/>
  <c r="AF85" i="12" s="1"/>
  <c r="AF84" i="12" s="1"/>
  <c r="AF83" i="12" s="1"/>
  <c r="AF82" i="12" s="1"/>
  <c r="AF81" i="12" s="1"/>
  <c r="AF80" i="12" s="1"/>
  <c r="AF79" i="12" s="1"/>
  <c r="AF78" i="12" s="1"/>
  <c r="AF77" i="12" s="1"/>
  <c r="AF76" i="12" s="1"/>
  <c r="AF75" i="12" s="1"/>
  <c r="AF74" i="12" s="1"/>
  <c r="AF73" i="12" s="1"/>
  <c r="AF72" i="12" s="1"/>
  <c r="AF71" i="12" s="1"/>
  <c r="AF70" i="12" s="1"/>
  <c r="AF69" i="12" s="1"/>
  <c r="AF68" i="12" s="1"/>
  <c r="AF67" i="12" s="1"/>
  <c r="AF66" i="12" s="1"/>
  <c r="AF65" i="12" s="1"/>
  <c r="AF64" i="12" s="1"/>
  <c r="AF63" i="12" s="1"/>
  <c r="AF62" i="12" s="1"/>
  <c r="AF61" i="12" s="1"/>
  <c r="AF60" i="12" s="1"/>
  <c r="AF59" i="12" s="1"/>
  <c r="AF58" i="12" s="1"/>
  <c r="AF57" i="12" s="1"/>
  <c r="AF56" i="12" s="1"/>
  <c r="AF55" i="12" s="1"/>
  <c r="AF54" i="12" s="1"/>
  <c r="AF53" i="12" s="1"/>
  <c r="AF52" i="12" s="1"/>
  <c r="AF51" i="12" s="1"/>
  <c r="AF50" i="12" s="1"/>
  <c r="AF49" i="12" s="1"/>
  <c r="AF48" i="12" s="1"/>
  <c r="AF47" i="12" s="1"/>
  <c r="AF46" i="12" s="1"/>
  <c r="AF45" i="12" s="1"/>
  <c r="AF44" i="12" s="1"/>
  <c r="AF43" i="12" s="1"/>
  <c r="AF42" i="12" s="1"/>
  <c r="AF41" i="12" s="1"/>
  <c r="AF40" i="12" s="1"/>
  <c r="AF39" i="12" s="1"/>
  <c r="AF38" i="12" s="1"/>
  <c r="AF37" i="12" s="1"/>
  <c r="AF36" i="12" s="1"/>
  <c r="AF35" i="12" s="1"/>
  <c r="AF34" i="12" s="1"/>
  <c r="AF33" i="12" s="1"/>
  <c r="AF32" i="12" s="1"/>
  <c r="AF31" i="12" s="1"/>
  <c r="AF30" i="12" s="1"/>
  <c r="AF29" i="12" s="1"/>
  <c r="AF28" i="12" s="1"/>
  <c r="AF27" i="12" s="1"/>
  <c r="AF26" i="12" s="1"/>
  <c r="AF25" i="12" s="1"/>
  <c r="AF24" i="12" s="1"/>
  <c r="AF23" i="12" s="1"/>
  <c r="AF22" i="12" s="1"/>
  <c r="AF21" i="12" s="1"/>
  <c r="AF20" i="12" s="1"/>
  <c r="AF19" i="12" s="1"/>
  <c r="AF18" i="12" s="1"/>
  <c r="AF17" i="12" s="1"/>
  <c r="AF16" i="12" s="1"/>
  <c r="AF15" i="12" s="1"/>
  <c r="AF14" i="12" s="1"/>
  <c r="AF13" i="12" s="1"/>
  <c r="AF12" i="12" s="1"/>
  <c r="AF11" i="12" s="1"/>
  <c r="AF10" i="12" s="1"/>
  <c r="AF9" i="12" s="1"/>
  <c r="AF8" i="12" s="1"/>
  <c r="AF7" i="12" s="1"/>
  <c r="AF6" i="12" s="1"/>
  <c r="AF5" i="12" s="1"/>
  <c r="AF4" i="12" s="1"/>
  <c r="AF3" i="12" s="1"/>
  <c r="G19" i="14" l="1"/>
  <c r="AE2" i="12"/>
  <c r="H19" i="14"/>
  <c r="O11" i="14" s="1"/>
  <c r="R11" i="14" s="1"/>
  <c r="AF2" i="12"/>
  <c r="C19" i="14"/>
  <c r="AG2" i="12"/>
  <c r="G21" i="14" l="1"/>
  <c r="N11" i="14"/>
  <c r="Q11" i="14" s="1"/>
  <c r="C20" i="14"/>
  <c r="C21" i="14" s="1"/>
  <c r="H21" i="14"/>
  <c r="G22" i="14" l="1"/>
  <c r="Q10" i="14"/>
  <c r="R10" i="14"/>
  <c r="H22" i="14"/>
</calcChain>
</file>

<file path=xl/sharedStrings.xml><?xml version="1.0" encoding="utf-8"?>
<sst xmlns="http://schemas.openxmlformats.org/spreadsheetml/2006/main" count="123" uniqueCount="53">
  <si>
    <t>Výška mesačných úspor</t>
  </si>
  <si>
    <t>Rok</t>
  </si>
  <si>
    <t>1Q</t>
  </si>
  <si>
    <t>2Q</t>
  </si>
  <si>
    <t>4Q</t>
  </si>
  <si>
    <t>3Q</t>
  </si>
  <si>
    <t>Kvartál</t>
  </si>
  <si>
    <t>M/M</t>
  </si>
  <si>
    <t>Q/Q</t>
  </si>
  <si>
    <t>Close</t>
  </si>
  <si>
    <t>Mesiac</t>
  </si>
  <si>
    <t>TOTAL</t>
  </si>
  <si>
    <t>1/2 rok</t>
  </si>
  <si>
    <t>Výnos r/r</t>
  </si>
  <si>
    <t>Modelovaný výnos</t>
  </si>
  <si>
    <t>Cudzia správa</t>
  </si>
  <si>
    <t>Výška mesačnej úspory pre investovanie</t>
  </si>
  <si>
    <t>MM-K1</t>
  </si>
  <si>
    <t>MM-K2</t>
  </si>
  <si>
    <t>Výška prvej investície</t>
  </si>
  <si>
    <t>ISTINA</t>
  </si>
  <si>
    <t>H.Výnos</t>
  </si>
  <si>
    <t>MM-TB</t>
  </si>
  <si>
    <t>QQ-TB</t>
  </si>
  <si>
    <t>6M - TB</t>
  </si>
  <si>
    <t>Modelovaný výnos (p.a)</t>
  </si>
  <si>
    <t>RR-TB</t>
  </si>
  <si>
    <t>10r</t>
  </si>
  <si>
    <t>20r</t>
  </si>
  <si>
    <t>30r</t>
  </si>
  <si>
    <t>5r</t>
  </si>
  <si>
    <t>2r</t>
  </si>
  <si>
    <t>Frekvencia investovania</t>
  </si>
  <si>
    <t>Samostatná správa</t>
  </si>
  <si>
    <t>cez investičný účet od TRIM Broker</t>
  </si>
  <si>
    <t>(-1,2% p.a.)</t>
  </si>
  <si>
    <t>(-2% p.a.)</t>
  </si>
  <si>
    <t>1 - Poplatok simulujúci správanie vstupného/výstupného poplatku počítaného z budúcej hodnoty istiny</t>
  </si>
  <si>
    <t>2 - Poplatok za riadenie správy portfólia účtovaný na ťarchu klienta mesačne</t>
  </si>
  <si>
    <t>TB Min</t>
  </si>
  <si>
    <t>TB vs. -1,2%</t>
  </si>
  <si>
    <t>TV vs. -2%</t>
  </si>
  <si>
    <r>
      <t>Vstupný poplatok (vklad)</t>
    </r>
    <r>
      <rPr>
        <i/>
        <vertAlign val="superscript"/>
        <sz val="9"/>
        <color theme="1"/>
        <rFont val="Calibri"/>
        <family val="2"/>
        <charset val="238"/>
        <scheme val="minor"/>
      </rPr>
      <t>1</t>
    </r>
  </si>
  <si>
    <r>
      <t>Poplatok správy (mesačne)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</si>
  <si>
    <r>
      <t>Transakčný poplatok</t>
    </r>
    <r>
      <rPr>
        <i/>
        <vertAlign val="superscript"/>
        <sz val="9"/>
        <color theme="1"/>
        <rFont val="Calibri"/>
        <family val="2"/>
        <charset val="238"/>
        <scheme val="minor"/>
      </rPr>
      <t>3</t>
    </r>
  </si>
  <si>
    <t>&lt;&lt; edituj</t>
  </si>
  <si>
    <t>Modelovaný výnos MM</t>
  </si>
  <si>
    <t>3 - Poplatok za nákup dvoch ETF fondov a jednej devízovej konverzie (typická skladba sporo-investičného portfólia) pri vlastnej správe portfólia cez investičný účet od TRIM Broker</t>
  </si>
  <si>
    <t>1/2 r.</t>
  </si>
  <si>
    <t>r/r</t>
  </si>
  <si>
    <t>m/m</t>
  </si>
  <si>
    <r>
      <t>Porovnanie</t>
    </r>
    <r>
      <rPr>
        <i/>
        <sz val="16"/>
        <rFont val="Calibri"/>
        <family val="2"/>
        <charset val="238"/>
        <scheme val="minor"/>
      </rPr>
      <t xml:space="preserve"> </t>
    </r>
    <r>
      <rPr>
        <i/>
        <sz val="9"/>
        <rFont val="Calibri"/>
        <family val="2"/>
        <charset val="238"/>
        <scheme val="minor"/>
      </rPr>
      <t>(priemerom)</t>
    </r>
  </si>
  <si>
    <t xml:space="preserve">Upozornenie: Modelovaný výnos je počítaný rozložením ročnej miery výnosu do mesiacov rovnomerným spôsobom. Modelovaný výnos slúži len na porovnanie vplyvu aplikácie poplatkov na budúcu hodnotu portfólia.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</si>
</sst>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2" tint="-0.499984740745262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2" tint="-0.49998474074526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 style="dotted">
        <color theme="0"/>
      </left>
      <right/>
      <top/>
      <bottom/>
      <diagonal/>
    </border>
    <border>
      <left style="dotted">
        <color theme="0"/>
      </left>
      <right/>
      <top/>
      <bottom style="double">
        <color indexed="64"/>
      </bottom>
      <diagonal/>
    </border>
    <border>
      <left style="dotted">
        <color theme="0"/>
      </left>
      <right/>
      <top/>
      <bottom style="double">
        <color theme="1"/>
      </bottom>
      <diagonal/>
    </border>
    <border>
      <left style="dotted">
        <color theme="0"/>
      </left>
      <right style="dotted">
        <color theme="0"/>
      </right>
      <top/>
      <bottom/>
      <diagonal/>
    </border>
    <border>
      <left/>
      <right style="dotted">
        <color theme="0"/>
      </right>
      <top/>
      <bottom/>
      <diagonal/>
    </border>
    <border>
      <left/>
      <right style="dotted">
        <color theme="0"/>
      </right>
      <top/>
      <bottom style="double">
        <color indexed="64"/>
      </bottom>
      <diagonal/>
    </border>
    <border>
      <left style="dotted">
        <color theme="0"/>
      </left>
      <right style="dotted">
        <color theme="0"/>
      </right>
      <top/>
      <bottom style="double">
        <color theme="1"/>
      </bottom>
      <diagonal/>
    </border>
    <border>
      <left/>
      <right/>
      <top style="double">
        <color theme="1"/>
      </top>
      <bottom/>
      <diagonal/>
    </border>
    <border>
      <left style="dotted">
        <color theme="0"/>
      </left>
      <right/>
      <top/>
      <bottom style="dotted">
        <color theme="0"/>
      </bottom>
      <diagonal/>
    </border>
    <border>
      <left/>
      <right/>
      <top/>
      <bottom style="dotted">
        <color theme="0"/>
      </bottom>
      <diagonal/>
    </border>
    <border>
      <left/>
      <right style="dotted">
        <color theme="0"/>
      </right>
      <top/>
      <bottom style="dotted">
        <color theme="0"/>
      </bottom>
      <diagonal/>
    </border>
    <border>
      <left style="dotted">
        <color theme="2" tint="-9.9978637043366805E-2"/>
      </left>
      <right/>
      <top style="dotted">
        <color theme="2" tint="-9.9978637043366805E-2"/>
      </top>
      <bottom/>
      <diagonal/>
    </border>
    <border>
      <left/>
      <right/>
      <top style="dotted">
        <color theme="2" tint="-9.9978637043366805E-2"/>
      </top>
      <bottom/>
      <diagonal/>
    </border>
    <border>
      <left style="dotted">
        <color theme="0"/>
      </left>
      <right/>
      <top style="dotted">
        <color theme="2" tint="-9.9978637043366805E-2"/>
      </top>
      <bottom/>
      <diagonal/>
    </border>
    <border>
      <left/>
      <right style="dotted">
        <color theme="2" tint="-9.9978637043366805E-2"/>
      </right>
      <top style="dotted">
        <color theme="2" tint="-9.9978637043366805E-2"/>
      </top>
      <bottom/>
      <diagonal/>
    </border>
    <border>
      <left style="dotted">
        <color theme="2" tint="-9.9978637043366805E-2"/>
      </left>
      <right/>
      <top/>
      <bottom style="dotted">
        <color theme="0"/>
      </bottom>
      <diagonal/>
    </border>
    <border>
      <left style="dotted">
        <color theme="0"/>
      </left>
      <right style="dotted">
        <color theme="2" tint="-9.9978637043366805E-2"/>
      </right>
      <top/>
      <bottom style="dotted">
        <color theme="0"/>
      </bottom>
      <diagonal/>
    </border>
    <border>
      <left style="dotted">
        <color theme="2" tint="-9.9978637043366805E-2"/>
      </left>
      <right/>
      <top/>
      <bottom style="double">
        <color indexed="64"/>
      </bottom>
      <diagonal/>
    </border>
    <border>
      <left style="dotted">
        <color theme="0"/>
      </left>
      <right style="dotted">
        <color theme="2" tint="-9.9978637043366805E-2"/>
      </right>
      <top/>
      <bottom style="double">
        <color indexed="64"/>
      </bottom>
      <diagonal/>
    </border>
    <border>
      <left style="dotted">
        <color theme="2" tint="-9.9978637043366805E-2"/>
      </left>
      <right/>
      <top/>
      <bottom/>
      <diagonal/>
    </border>
    <border>
      <left style="dotted">
        <color theme="0"/>
      </left>
      <right style="dotted">
        <color theme="2" tint="-9.9978637043366805E-2"/>
      </right>
      <top style="double">
        <color indexed="64"/>
      </top>
      <bottom/>
      <diagonal/>
    </border>
    <border>
      <left style="dotted">
        <color theme="0"/>
      </left>
      <right style="dotted">
        <color theme="2" tint="-9.9978637043366805E-2"/>
      </right>
      <top/>
      <bottom/>
      <diagonal/>
    </border>
    <border>
      <left style="dotted">
        <color theme="2" tint="-9.9978637043366805E-2"/>
      </left>
      <right/>
      <top/>
      <bottom style="double">
        <color theme="1"/>
      </bottom>
      <diagonal/>
    </border>
    <border>
      <left style="dotted">
        <color theme="0"/>
      </left>
      <right style="dotted">
        <color theme="2" tint="-9.9978637043366805E-2"/>
      </right>
      <top/>
      <bottom style="double">
        <color theme="1"/>
      </bottom>
      <diagonal/>
    </border>
    <border>
      <left style="dotted">
        <color theme="2" tint="-9.9978637043366805E-2"/>
      </left>
      <right/>
      <top style="double">
        <color theme="1"/>
      </top>
      <bottom/>
      <diagonal/>
    </border>
    <border>
      <left/>
      <right style="dotted">
        <color theme="2" tint="-9.9978637043366805E-2"/>
      </right>
      <top style="double">
        <color theme="1"/>
      </top>
      <bottom/>
      <diagonal/>
    </border>
    <border>
      <left style="dotted">
        <color theme="2" tint="-9.9978637043366805E-2"/>
      </left>
      <right/>
      <top/>
      <bottom style="dotted">
        <color theme="2" tint="-9.9978637043366805E-2"/>
      </bottom>
      <diagonal/>
    </border>
    <border>
      <left style="dotted">
        <color theme="0"/>
      </left>
      <right/>
      <top/>
      <bottom style="dotted">
        <color theme="2" tint="-9.9978637043366805E-2"/>
      </bottom>
      <diagonal/>
    </border>
    <border>
      <left/>
      <right/>
      <top/>
      <bottom style="dotted">
        <color theme="2" tint="-9.9978637043366805E-2"/>
      </bottom>
      <diagonal/>
    </border>
    <border>
      <left/>
      <right style="dotted">
        <color theme="0"/>
      </right>
      <top/>
      <bottom style="dotted">
        <color theme="2" tint="-9.9978637043366805E-2"/>
      </bottom>
      <diagonal/>
    </border>
    <border>
      <left style="dotted">
        <color theme="0"/>
      </left>
      <right style="dotted">
        <color theme="0"/>
      </right>
      <top/>
      <bottom style="dotted">
        <color theme="2" tint="-9.9978637043366805E-2"/>
      </bottom>
      <diagonal/>
    </border>
    <border>
      <left style="dotted">
        <color theme="0"/>
      </left>
      <right style="dotted">
        <color theme="2" tint="-9.9978637043366805E-2"/>
      </right>
      <top/>
      <bottom style="dotted">
        <color theme="2" tint="-9.9978637043366805E-2"/>
      </bottom>
      <diagonal/>
    </border>
    <border>
      <left/>
      <right style="dotted">
        <color theme="0"/>
      </right>
      <top style="dotted">
        <color theme="2" tint="-9.9978637043366805E-2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2" borderId="0" xfId="0" applyFill="1"/>
    <xf numFmtId="17" fontId="0" fillId="0" borderId="0" xfId="0" applyNumberFormat="1"/>
    <xf numFmtId="0" fontId="0" fillId="5" borderId="0" xfId="0" applyFill="1"/>
    <xf numFmtId="164" fontId="0" fillId="5" borderId="0" xfId="0" applyNumberFormat="1" applyFill="1"/>
    <xf numFmtId="10" fontId="0" fillId="5" borderId="0" xfId="0" applyNumberFormat="1" applyFill="1"/>
    <xf numFmtId="0" fontId="5" fillId="5" borderId="0" xfId="0" applyFont="1" applyFill="1"/>
    <xf numFmtId="10" fontId="5" fillId="5" borderId="0" xfId="0" applyNumberFormat="1" applyFont="1" applyFill="1"/>
    <xf numFmtId="164" fontId="5" fillId="5" borderId="0" xfId="0" applyNumberFormat="1" applyFont="1" applyFill="1"/>
    <xf numFmtId="10" fontId="5" fillId="5" borderId="2" xfId="0" applyNumberFormat="1" applyFont="1" applyFill="1" applyBorder="1"/>
    <xf numFmtId="0" fontId="5" fillId="5" borderId="2" xfId="0" applyFont="1" applyFill="1" applyBorder="1"/>
    <xf numFmtId="17" fontId="0" fillId="5" borderId="0" xfId="0" applyNumberFormat="1" applyFill="1"/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right"/>
    </xf>
    <xf numFmtId="0" fontId="0" fillId="5" borderId="0" xfId="0" applyFill="1" applyAlignment="1">
      <alignment horizontal="right"/>
    </xf>
    <xf numFmtId="0" fontId="5" fillId="5" borderId="1" xfId="0" applyFont="1" applyFill="1" applyBorder="1" applyAlignment="1">
      <alignment horizontal="right"/>
    </xf>
    <xf numFmtId="10" fontId="5" fillId="5" borderId="3" xfId="0" applyNumberFormat="1" applyFont="1" applyFill="1" applyBorder="1" applyAlignment="1">
      <alignment horizontal="right"/>
    </xf>
    <xf numFmtId="10" fontId="5" fillId="5" borderId="1" xfId="0" applyNumberFormat="1" applyFont="1" applyFill="1" applyBorder="1" applyAlignment="1">
      <alignment horizontal="right"/>
    </xf>
    <xf numFmtId="164" fontId="5" fillId="5" borderId="1" xfId="0" applyNumberFormat="1" applyFont="1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0" fontId="5" fillId="5" borderId="3" xfId="0" applyFont="1" applyFill="1" applyBorder="1" applyAlignment="1">
      <alignment horizontal="right"/>
    </xf>
    <xf numFmtId="164" fontId="5" fillId="5" borderId="2" xfId="0" applyNumberFormat="1" applyFont="1" applyFill="1" applyBorder="1"/>
    <xf numFmtId="10" fontId="0" fillId="5" borderId="2" xfId="0" applyNumberFormat="1" applyFill="1" applyBorder="1"/>
    <xf numFmtId="164" fontId="1" fillId="5" borderId="0" xfId="0" applyNumberFormat="1" applyFont="1" applyFill="1"/>
    <xf numFmtId="10" fontId="1" fillId="5" borderId="2" xfId="0" applyNumberFormat="1" applyFont="1" applyFill="1" applyBorder="1" applyAlignment="1">
      <alignment horizontal="right"/>
    </xf>
    <xf numFmtId="10" fontId="1" fillId="5" borderId="3" xfId="0" applyNumberFormat="1" applyFont="1" applyFill="1" applyBorder="1" applyAlignment="1">
      <alignment horizontal="right"/>
    </xf>
    <xf numFmtId="164" fontId="5" fillId="5" borderId="0" xfId="0" applyNumberFormat="1" applyFont="1" applyFill="1" applyBorder="1"/>
    <xf numFmtId="0" fontId="7" fillId="2" borderId="0" xfId="0" applyFont="1" applyFill="1"/>
    <xf numFmtId="16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64" fontId="8" fillId="5" borderId="0" xfId="0" applyNumberFormat="1" applyFont="1" applyFill="1" applyBorder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10" xfId="0" applyNumberFormat="1" applyFont="1" applyFill="1" applyBorder="1" applyAlignment="1">
      <alignment horizontal="center"/>
    </xf>
    <xf numFmtId="17" fontId="0" fillId="5" borderId="0" xfId="0" applyNumberFormat="1" applyFill="1" applyAlignment="1">
      <alignment horizontal="center"/>
    </xf>
    <xf numFmtId="10" fontId="6" fillId="5" borderId="14" xfId="0" applyNumberFormat="1" applyFont="1" applyFill="1" applyBorder="1" applyAlignment="1">
      <alignment horizontal="center"/>
    </xf>
    <xf numFmtId="0" fontId="0" fillId="5" borderId="17" xfId="0" applyFill="1" applyBorder="1"/>
    <xf numFmtId="0" fontId="0" fillId="5" borderId="21" xfId="0" applyFill="1" applyBorder="1"/>
    <xf numFmtId="9" fontId="6" fillId="5" borderId="22" xfId="0" applyNumberFormat="1" applyFont="1" applyFill="1" applyBorder="1" applyAlignment="1">
      <alignment horizontal="center"/>
    </xf>
    <xf numFmtId="0" fontId="2" fillId="3" borderId="23" xfId="0" applyFont="1" applyFill="1" applyBorder="1"/>
    <xf numFmtId="0" fontId="0" fillId="5" borderId="25" xfId="0" applyFill="1" applyBorder="1" applyAlignment="1">
      <alignment horizontal="right"/>
    </xf>
    <xf numFmtId="164" fontId="3" fillId="5" borderId="27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left"/>
    </xf>
    <xf numFmtId="0" fontId="11" fillId="5" borderId="19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6" fillId="3" borderId="25" xfId="0" applyFont="1" applyFill="1" applyBorder="1"/>
    <xf numFmtId="0" fontId="3" fillId="5" borderId="0" xfId="0" applyFont="1" applyFill="1"/>
    <xf numFmtId="0" fontId="6" fillId="3" borderId="28" xfId="0" applyFont="1" applyFill="1" applyBorder="1"/>
    <xf numFmtId="0" fontId="3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9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164" fontId="3" fillId="5" borderId="0" xfId="0" applyNumberFormat="1" applyFont="1" applyFill="1" applyBorder="1" applyAlignment="1">
      <alignment horizontal="center"/>
    </xf>
    <xf numFmtId="164" fontId="10" fillId="5" borderId="0" xfId="0" applyNumberFormat="1" applyFont="1" applyFill="1" applyBorder="1" applyAlignment="1">
      <alignment horizontal="center"/>
    </xf>
    <xf numFmtId="9" fontId="10" fillId="5" borderId="0" xfId="0" applyNumberFormat="1" applyFont="1" applyFill="1" applyBorder="1" applyAlignment="1">
      <alignment horizontal="center"/>
    </xf>
    <xf numFmtId="10" fontId="10" fillId="5" borderId="0" xfId="0" applyNumberFormat="1" applyFont="1" applyFill="1" applyBorder="1" applyAlignment="1">
      <alignment horizontal="center"/>
    </xf>
    <xf numFmtId="9" fontId="9" fillId="5" borderId="0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/>
    <xf numFmtId="9" fontId="4" fillId="5" borderId="0" xfId="0" applyNumberFormat="1" applyFont="1" applyFill="1" applyBorder="1" applyAlignment="1">
      <alignment horizontal="center"/>
    </xf>
    <xf numFmtId="9" fontId="5" fillId="5" borderId="0" xfId="0" applyNumberFormat="1" applyFont="1" applyFill="1"/>
    <xf numFmtId="164" fontId="15" fillId="5" borderId="9" xfId="0" applyNumberFormat="1" applyFont="1" applyFill="1" applyBorder="1" applyAlignment="1">
      <alignment horizontal="center"/>
    </xf>
    <xf numFmtId="164" fontId="15" fillId="5" borderId="0" xfId="0" applyNumberFormat="1" applyFont="1" applyFill="1" applyBorder="1" applyAlignment="1">
      <alignment horizontal="center"/>
    </xf>
    <xf numFmtId="164" fontId="15" fillId="5" borderId="10" xfId="0" applyNumberFormat="1" applyFont="1" applyFill="1" applyBorder="1" applyAlignment="1">
      <alignment horizontal="center"/>
    </xf>
    <xf numFmtId="164" fontId="16" fillId="3" borderId="6" xfId="0" applyNumberFormat="1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164" fontId="16" fillId="3" borderId="8" xfId="0" applyNumberFormat="1" applyFont="1" applyFill="1" applyBorder="1" applyAlignment="1">
      <alignment horizontal="center"/>
    </xf>
    <xf numFmtId="164" fontId="16" fillId="3" borderId="0" xfId="0" applyNumberFormat="1" applyFont="1" applyFill="1" applyBorder="1" applyAlignment="1">
      <alignment horizontal="center"/>
    </xf>
    <xf numFmtId="164" fontId="16" fillId="3" borderId="10" xfId="0" applyNumberFormat="1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164" fontId="16" fillId="3" borderId="5" xfId="0" applyNumberFormat="1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164" fontId="17" fillId="7" borderId="0" xfId="0" applyNumberFormat="1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164" fontId="17" fillId="7" borderId="5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164" fontId="10" fillId="2" borderId="9" xfId="0" applyNumberFormat="1" applyFont="1" applyFill="1" applyBorder="1" applyAlignment="1">
      <alignment horizontal="center"/>
    </xf>
    <xf numFmtId="9" fontId="10" fillId="2" borderId="9" xfId="0" applyNumberFormat="1" applyFont="1" applyFill="1" applyBorder="1" applyAlignment="1">
      <alignment horizontal="center"/>
    </xf>
    <xf numFmtId="10" fontId="10" fillId="2" borderId="9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64" fontId="10" fillId="2" borderId="26" xfId="0" applyNumberFormat="1" applyFont="1" applyFill="1" applyBorder="1" applyAlignment="1">
      <alignment horizontal="center"/>
    </xf>
    <xf numFmtId="164" fontId="10" fillId="2" borderId="27" xfId="0" applyNumberFormat="1" applyFont="1" applyFill="1" applyBorder="1" applyAlignment="1">
      <alignment horizontal="center"/>
    </xf>
    <xf numFmtId="9" fontId="10" fillId="2" borderId="27" xfId="0" applyNumberFormat="1" applyFont="1" applyFill="1" applyBorder="1" applyAlignment="1">
      <alignment horizontal="center"/>
    </xf>
    <xf numFmtId="10" fontId="10" fillId="2" borderId="27" xfId="0" applyNumberFormat="1" applyFont="1" applyFill="1" applyBorder="1" applyAlignment="1">
      <alignment horizontal="center"/>
    </xf>
    <xf numFmtId="164" fontId="10" fillId="2" borderId="29" xfId="0" applyNumberFormat="1" applyFont="1" applyFill="1" applyBorder="1" applyAlignment="1">
      <alignment horizontal="center"/>
    </xf>
    <xf numFmtId="164" fontId="15" fillId="2" borderId="9" xfId="0" applyNumberFormat="1" applyFont="1" applyFill="1" applyBorder="1" applyAlignment="1">
      <alignment horizontal="center"/>
    </xf>
    <xf numFmtId="164" fontId="15" fillId="2" borderId="27" xfId="0" applyNumberFormat="1" applyFont="1" applyFill="1" applyBorder="1" applyAlignment="1">
      <alignment horizontal="center"/>
    </xf>
    <xf numFmtId="9" fontId="18" fillId="2" borderId="36" xfId="0" applyNumberFormat="1" applyFont="1" applyFill="1" applyBorder="1" applyAlignment="1">
      <alignment horizontal="center" vertical="center"/>
    </xf>
    <xf numFmtId="9" fontId="18" fillId="2" borderId="37" xfId="0" applyNumberFormat="1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left" indent="2"/>
    </xf>
    <xf numFmtId="164" fontId="16" fillId="6" borderId="6" xfId="0" applyNumberFormat="1" applyFont="1" applyFill="1" applyBorder="1" applyAlignment="1">
      <alignment horizontal="center"/>
    </xf>
    <xf numFmtId="164" fontId="16" fillId="6" borderId="0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13" fillId="6" borderId="32" xfId="0" applyFont="1" applyFill="1" applyBorder="1" applyAlignment="1">
      <alignment horizontal="left" vertical="center"/>
    </xf>
    <xf numFmtId="0" fontId="21" fillId="6" borderId="25" xfId="0" applyFont="1" applyFill="1" applyBorder="1" applyAlignment="1">
      <alignment horizontal="left" vertical="center"/>
    </xf>
    <xf numFmtId="164" fontId="0" fillId="4" borderId="4" xfId="0" applyNumberFormat="1" applyFill="1" applyBorder="1" applyAlignment="1" applyProtection="1">
      <alignment horizontal="center"/>
      <protection locked="0"/>
    </xf>
    <xf numFmtId="9" fontId="4" fillId="4" borderId="4" xfId="0" applyNumberFormat="1" applyFont="1" applyFill="1" applyBorder="1" applyAlignment="1" applyProtection="1">
      <alignment horizontal="center"/>
      <protection locked="0"/>
    </xf>
    <xf numFmtId="0" fontId="12" fillId="5" borderId="18" xfId="0" applyFont="1" applyFill="1" applyBorder="1" applyAlignment="1">
      <alignment horizontal="center"/>
    </xf>
    <xf numFmtId="0" fontId="12" fillId="5" borderId="38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164" fontId="18" fillId="6" borderId="6" xfId="0" applyNumberFormat="1" applyFont="1" applyFill="1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/>
    </xf>
    <xf numFmtId="164" fontId="18" fillId="6" borderId="10" xfId="0" applyNumberFormat="1" applyFont="1" applyFill="1" applyBorder="1" applyAlignment="1">
      <alignment horizontal="center" vertical="center"/>
    </xf>
    <xf numFmtId="164" fontId="18" fillId="6" borderId="33" xfId="0" applyNumberFormat="1" applyFont="1" applyFill="1" applyBorder="1" applyAlignment="1">
      <alignment horizontal="center" vertical="center"/>
    </xf>
    <xf numFmtId="164" fontId="18" fillId="6" borderId="34" xfId="0" applyNumberFormat="1" applyFont="1" applyFill="1" applyBorder="1" applyAlignment="1">
      <alignment horizontal="center" vertical="center"/>
    </xf>
    <xf numFmtId="164" fontId="18" fillId="6" borderId="35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k-SK">
                <a:solidFill>
                  <a:sysClr val="windowText" lastClr="000000"/>
                </a:solidFill>
              </a:rPr>
              <a:t>BOD</a:t>
            </a:r>
            <a:r>
              <a:rPr lang="sk-SK" baseline="0">
                <a:solidFill>
                  <a:sysClr val="windowText" lastClr="000000"/>
                </a:solidFill>
              </a:rPr>
              <a:t> OBRATU </a:t>
            </a:r>
          </a:p>
          <a:p>
            <a:pPr>
              <a:defRPr/>
            </a:pPr>
            <a:r>
              <a:rPr lang="sk-SK" b="0" baseline="0">
                <a:solidFill>
                  <a:sysClr val="windowText" lastClr="000000"/>
                </a:solidFill>
              </a:rPr>
              <a:t>samostatná správa vs. cudzia správa - pri Q/Q frekvencii investovania</a:t>
            </a:r>
          </a:p>
          <a:p>
            <a:pPr>
              <a:defRPr/>
            </a:pPr>
            <a:r>
              <a:rPr lang="sk-SK" sz="1100" b="0" baseline="0">
                <a:solidFill>
                  <a:sysClr val="windowText" lastClr="000000"/>
                </a:solidFill>
              </a:rPr>
              <a:t>(línie pretínajúce neutrálnu "prerušovanú" horizontálu predstavujú obdobie životnosti portfólia, od ktorého nákladová efektivita samostatnej správy portfólia prekonáva "profes</a:t>
            </a:r>
            <a:endParaRPr lang="sk-SK" sz="11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184064053893019"/>
          <c:y val="2.21307498759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5090676881699405"/>
          <c:y val="0.23856317766503829"/>
          <c:w val="0.80180579231359839"/>
          <c:h val="0.57040281618155864"/>
        </c:manualLayout>
      </c:layout>
      <c:lineChart>
        <c:grouping val="percentStacked"/>
        <c:varyColors val="0"/>
        <c:ser>
          <c:idx val="0"/>
          <c:order val="0"/>
          <c:tx>
            <c:strRef>
              <c:f>'Portfólio kalkulačka'!$Q$6</c:f>
              <c:strCache>
                <c:ptCount val="1"/>
                <c:pt idx="0">
                  <c:v>TB vs. -1,2%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'Portfólio kalkulačka'!$P$7:$P$11</c:f>
              <c:strCache>
                <c:ptCount val="5"/>
                <c:pt idx="0">
                  <c:v>2r</c:v>
                </c:pt>
                <c:pt idx="1">
                  <c:v>5r</c:v>
                </c:pt>
                <c:pt idx="2">
                  <c:v>10r</c:v>
                </c:pt>
                <c:pt idx="3">
                  <c:v>20r</c:v>
                </c:pt>
                <c:pt idx="4">
                  <c:v>30r</c:v>
                </c:pt>
              </c:strCache>
            </c:strRef>
          </c:cat>
          <c:val>
            <c:numRef>
              <c:f>'Portfólio kalkulačka'!$Q$7:$Q$11</c:f>
              <c:numCache>
                <c:formatCode>#\ ##0\ "€"</c:formatCode>
                <c:ptCount val="5"/>
                <c:pt idx="0">
                  <c:v>-29.620296495062576</c:v>
                </c:pt>
                <c:pt idx="1">
                  <c:v>26.741963039885377</c:v>
                </c:pt>
                <c:pt idx="2">
                  <c:v>506.48168252733376</c:v>
                </c:pt>
                <c:pt idx="3">
                  <c:v>3585.9865060659431</c:v>
                </c:pt>
                <c:pt idx="4">
                  <c:v>11265.240259955186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1-4E38-98AE-03FBBA6CD5AA}"/>
            </c:ext>
          </c:extLst>
        </c:ser>
        <c:ser>
          <c:idx val="1"/>
          <c:order val="1"/>
          <c:tx>
            <c:strRef>
              <c:f>'Portfólio kalkulačka'!$R$6</c:f>
              <c:strCache>
                <c:ptCount val="1"/>
                <c:pt idx="0">
                  <c:v>TV vs. -2%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'Portfólio kalkulačka'!$P$7:$P$11</c:f>
              <c:strCache>
                <c:ptCount val="5"/>
                <c:pt idx="0">
                  <c:v>2r</c:v>
                </c:pt>
                <c:pt idx="1">
                  <c:v>5r</c:v>
                </c:pt>
                <c:pt idx="2">
                  <c:v>10r</c:v>
                </c:pt>
                <c:pt idx="3">
                  <c:v>20r</c:v>
                </c:pt>
                <c:pt idx="4">
                  <c:v>30r</c:v>
                </c:pt>
              </c:strCache>
            </c:strRef>
          </c:cat>
          <c:val>
            <c:numRef>
              <c:f>'Portfólio kalkulačka'!$R$7:$R$11</c:f>
              <c:numCache>
                <c:formatCode>#\ ##0\ "€"</c:formatCode>
                <c:ptCount val="5"/>
                <c:pt idx="0">
                  <c:v>9.3463614131828763</c:v>
                </c:pt>
                <c:pt idx="1">
                  <c:v>211.21461032419757</c:v>
                </c:pt>
                <c:pt idx="2">
                  <c:v>1203.5967919037957</c:v>
                </c:pt>
                <c:pt idx="3">
                  <c:v>6627.9689334039795</c:v>
                </c:pt>
                <c:pt idx="4">
                  <c:v>19137.400830793747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161-4E38-98AE-03FBBA6CD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995992"/>
        <c:axId val="455000256"/>
      </c:lineChart>
      <c:catAx>
        <c:axId val="454995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bg2">
                <a:lumMod val="50000"/>
              </a:schemeClr>
            </a:solidFill>
            <a:prstDash val="sysDot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55000256"/>
        <c:crosses val="autoZero"/>
        <c:auto val="1"/>
        <c:lblAlgn val="ctr"/>
        <c:lblOffset val="100"/>
        <c:noMultiLvlLbl val="0"/>
      </c:catAx>
      <c:valAx>
        <c:axId val="4550002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54995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ln>
                  <a:noFill/>
                </a:ln>
                <a:solidFill>
                  <a:schemeClr val="tx1">
                    <a:lumMod val="50000"/>
                    <a:lumOff val="50000"/>
                  </a:schemeClr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endParaRPr lang="sk-SK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>
      <a:outerShdw blurRad="50800" dist="50800" dir="5400000" sx="1000" sy="1000" algn="ctr" rotWithShape="0">
        <a:srgbClr val="000000">
          <a:alpha val="43137"/>
        </a:srgbClr>
      </a:outerShdw>
    </a:effectLst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967472</xdr:colOff>
      <xdr:row>0</xdr:row>
      <xdr:rowOff>84948</xdr:rowOff>
    </xdr:from>
    <xdr:to>
      <xdr:col>18</xdr:col>
      <xdr:colOff>596348</xdr:colOff>
      <xdr:row>23</xdr:row>
      <xdr:rowOff>44173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F00512F-75C6-4612-8488-F39BBD031C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98B5E-625F-4659-8326-D6487580F8A8}">
  <dimension ref="A1:AX137"/>
  <sheetViews>
    <sheetView tabSelected="1" zoomScale="115" zoomScaleNormal="115" workbookViewId="0">
      <selection activeCell="D2" sqref="D2"/>
    </sheetView>
  </sheetViews>
  <sheetFormatPr defaultRowHeight="15" x14ac:dyDescent="0.25"/>
  <cols>
    <col min="1" max="1" width="2.5703125" style="3" customWidth="1"/>
    <col min="2" max="2" width="28.7109375" customWidth="1"/>
    <col min="3" max="3" width="6.85546875" customWidth="1"/>
    <col min="4" max="4" width="13.42578125" style="3" customWidth="1"/>
    <col min="5" max="6" width="8.42578125" style="3" customWidth="1"/>
    <col min="7" max="9" width="15.28515625" style="3" customWidth="1"/>
    <col min="10" max="10" width="9.140625" style="3" customWidth="1"/>
    <col min="11" max="11" width="21.42578125" style="3" customWidth="1"/>
    <col min="12" max="13" width="8.7109375" style="3"/>
    <col min="14" max="14" width="13.28515625" style="3" customWidth="1"/>
    <col min="15" max="16" width="8.7109375" style="3"/>
    <col min="17" max="17" width="13.28515625" style="3" customWidth="1"/>
    <col min="18" max="50" width="8.7109375" style="3"/>
  </cols>
  <sheetData>
    <row r="1" spans="2:19" x14ac:dyDescent="0.25">
      <c r="B1" s="3"/>
      <c r="C1" s="3"/>
    </row>
    <row r="2" spans="2:19" s="3" customFormat="1" x14ac:dyDescent="0.25">
      <c r="B2" s="27" t="s">
        <v>19</v>
      </c>
      <c r="C2" s="1"/>
      <c r="D2" s="101">
        <v>1000</v>
      </c>
      <c r="E2" s="3" t="s">
        <v>45</v>
      </c>
    </row>
    <row r="3" spans="2:19" s="3" customFormat="1" x14ac:dyDescent="0.25">
      <c r="B3" s="27" t="s">
        <v>0</v>
      </c>
      <c r="C3" s="1"/>
      <c r="D3" s="101">
        <v>100</v>
      </c>
      <c r="E3" s="3" t="s">
        <v>45</v>
      </c>
    </row>
    <row r="4" spans="2:19" s="3" customFormat="1" x14ac:dyDescent="0.25">
      <c r="B4" s="27" t="s">
        <v>25</v>
      </c>
      <c r="C4" s="1"/>
      <c r="D4" s="102">
        <v>0.04</v>
      </c>
      <c r="E4" s="3" t="s">
        <v>45</v>
      </c>
      <c r="O4" s="6"/>
      <c r="P4" s="6"/>
      <c r="Q4" s="6"/>
      <c r="R4" s="6"/>
      <c r="S4" s="6"/>
    </row>
    <row r="5" spans="2:19" s="3" customFormat="1" x14ac:dyDescent="0.25">
      <c r="B5" s="59"/>
      <c r="D5" s="60"/>
      <c r="O5" s="6"/>
      <c r="P5" s="6"/>
      <c r="Q5" s="6"/>
      <c r="R5" s="6"/>
      <c r="S5" s="6"/>
    </row>
    <row r="6" spans="2:19" ht="18.75" x14ac:dyDescent="0.3">
      <c r="B6" s="36"/>
      <c r="C6" s="103" t="s">
        <v>33</v>
      </c>
      <c r="D6" s="103"/>
      <c r="E6" s="103"/>
      <c r="F6" s="104"/>
      <c r="G6" s="43" t="s">
        <v>15</v>
      </c>
      <c r="H6" s="44" t="s">
        <v>15</v>
      </c>
      <c r="I6" s="49"/>
      <c r="M6" s="6" t="s">
        <v>39</v>
      </c>
      <c r="N6" s="7">
        <v>-1.2E-2</v>
      </c>
      <c r="O6" s="61">
        <v>-0.02</v>
      </c>
      <c r="P6" s="6"/>
      <c r="Q6" s="6" t="s">
        <v>40</v>
      </c>
      <c r="R6" s="6" t="s">
        <v>41</v>
      </c>
      <c r="S6" s="6"/>
    </row>
    <row r="7" spans="2:19" x14ac:dyDescent="0.25">
      <c r="B7" s="37"/>
      <c r="C7" s="105" t="s">
        <v>34</v>
      </c>
      <c r="D7" s="106"/>
      <c r="E7" s="106"/>
      <c r="F7" s="107"/>
      <c r="G7" s="35" t="s">
        <v>35</v>
      </c>
      <c r="H7" s="38" t="s">
        <v>36</v>
      </c>
      <c r="I7" s="50"/>
      <c r="M7" s="64">
        <f>D15</f>
        <v>3463.7027134981481</v>
      </c>
      <c r="N7" s="62">
        <f t="shared" ref="N7:O11" si="0">G15</f>
        <v>3493.3230099932107</v>
      </c>
      <c r="O7" s="62">
        <f t="shared" si="0"/>
        <v>3454.3563520849652</v>
      </c>
      <c r="P7" s="63" t="s">
        <v>31</v>
      </c>
      <c r="Q7" s="8">
        <f>M7-N7</f>
        <v>-29.620296495062576</v>
      </c>
      <c r="R7" s="8">
        <f>M7-O7</f>
        <v>9.3463614131828763</v>
      </c>
      <c r="S7" s="6"/>
    </row>
    <row r="8" spans="2:19" ht="15.75" thickBot="1" x14ac:dyDescent="0.3">
      <c r="B8" s="39" t="s">
        <v>32</v>
      </c>
      <c r="C8" s="72" t="s">
        <v>50</v>
      </c>
      <c r="D8" s="75" t="s">
        <v>8</v>
      </c>
      <c r="E8" s="73" t="s">
        <v>48</v>
      </c>
      <c r="F8" s="74" t="s">
        <v>49</v>
      </c>
      <c r="G8" s="79" t="s">
        <v>50</v>
      </c>
      <c r="H8" s="85" t="s">
        <v>50</v>
      </c>
      <c r="I8" s="48"/>
      <c r="M8" s="64">
        <f t="shared" ref="M8:M11" si="1">D16</f>
        <v>7547.2407428328197</v>
      </c>
      <c r="N8" s="62">
        <f t="shared" si="0"/>
        <v>7520.4987797929343</v>
      </c>
      <c r="O8" s="62">
        <f t="shared" si="0"/>
        <v>7336.0261325086221</v>
      </c>
      <c r="P8" s="63" t="s">
        <v>30</v>
      </c>
      <c r="Q8" s="8">
        <f t="shared" ref="Q8:Q10" si="2">M8-N8</f>
        <v>26.741963039885377</v>
      </c>
      <c r="R8" s="8">
        <f t="shared" ref="R8:R10" si="3">M8-O8</f>
        <v>211.21461032419757</v>
      </c>
      <c r="S8" s="6"/>
    </row>
    <row r="9" spans="2:19" ht="15.75" thickTop="1" x14ac:dyDescent="0.25">
      <c r="B9" s="45" t="s">
        <v>19</v>
      </c>
      <c r="C9" s="65">
        <f>D2</f>
        <v>1000</v>
      </c>
      <c r="D9" s="76">
        <f>D2</f>
        <v>1000</v>
      </c>
      <c r="E9" s="68">
        <f>D2</f>
        <v>1000</v>
      </c>
      <c r="F9" s="69">
        <f>D2</f>
        <v>1000</v>
      </c>
      <c r="G9" s="80">
        <f>D2</f>
        <v>1000</v>
      </c>
      <c r="H9" s="86">
        <f>D2</f>
        <v>1000</v>
      </c>
      <c r="I9" s="53"/>
      <c r="M9" s="64">
        <f t="shared" si="1"/>
        <v>15536.118686378955</v>
      </c>
      <c r="N9" s="62">
        <f t="shared" si="0"/>
        <v>15029.637003851622</v>
      </c>
      <c r="O9" s="62">
        <f t="shared" si="0"/>
        <v>14332.52189447516</v>
      </c>
      <c r="P9" s="63" t="s">
        <v>27</v>
      </c>
      <c r="Q9" s="8">
        <f t="shared" si="2"/>
        <v>506.48168252733376</v>
      </c>
      <c r="R9" s="8">
        <f t="shared" si="3"/>
        <v>1203.5967919037957</v>
      </c>
      <c r="S9" s="6"/>
    </row>
    <row r="10" spans="2:19" s="3" customFormat="1" x14ac:dyDescent="0.25">
      <c r="B10" s="45" t="s">
        <v>16</v>
      </c>
      <c r="C10" s="65">
        <f>D3</f>
        <v>100</v>
      </c>
      <c r="D10" s="76">
        <f>D3*3</f>
        <v>300</v>
      </c>
      <c r="E10" s="68">
        <f>D3*6</f>
        <v>600</v>
      </c>
      <c r="F10" s="68">
        <f>D3*12</f>
        <v>1200</v>
      </c>
      <c r="G10" s="81">
        <f>D3</f>
        <v>100</v>
      </c>
      <c r="H10" s="87">
        <f>D3</f>
        <v>100</v>
      </c>
      <c r="I10" s="53"/>
      <c r="M10" s="64">
        <f t="shared" si="1"/>
        <v>37178.418625662649</v>
      </c>
      <c r="N10" s="62">
        <f t="shared" si="0"/>
        <v>33592.432119596706</v>
      </c>
      <c r="O10" s="62">
        <f t="shared" si="0"/>
        <v>30550.44969225867</v>
      </c>
      <c r="P10" s="63" t="s">
        <v>28</v>
      </c>
      <c r="Q10" s="8">
        <f t="shared" si="2"/>
        <v>3585.9865060659431</v>
      </c>
      <c r="R10" s="8">
        <f t="shared" si="3"/>
        <v>6627.9689334039795</v>
      </c>
      <c r="S10" s="6"/>
    </row>
    <row r="11" spans="2:19" s="3" customFormat="1" x14ac:dyDescent="0.25">
      <c r="B11" s="45" t="s">
        <v>42</v>
      </c>
      <c r="C11" s="66">
        <v>0</v>
      </c>
      <c r="D11" s="77">
        <v>0</v>
      </c>
      <c r="E11" s="70">
        <v>0</v>
      </c>
      <c r="F11" s="70">
        <v>0</v>
      </c>
      <c r="G11" s="82">
        <v>0.01</v>
      </c>
      <c r="H11" s="88">
        <v>0.01</v>
      </c>
      <c r="I11" s="54"/>
      <c r="M11" s="64">
        <f t="shared" si="1"/>
        <v>69400.854116700692</v>
      </c>
      <c r="N11" s="62">
        <f t="shared" si="0"/>
        <v>58135.613856745505</v>
      </c>
      <c r="O11" s="62">
        <f t="shared" si="0"/>
        <v>50263.453285906944</v>
      </c>
      <c r="P11" s="63" t="s">
        <v>29</v>
      </c>
      <c r="Q11" s="8">
        <f t="shared" ref="Q11" si="4">M11-N11</f>
        <v>11265.240259955186</v>
      </c>
      <c r="R11" s="8">
        <f t="shared" ref="R11" si="5">M11-O11</f>
        <v>19137.400830793747</v>
      </c>
    </row>
    <row r="12" spans="2:19" s="3" customFormat="1" x14ac:dyDescent="0.25">
      <c r="B12" s="45" t="s">
        <v>43</v>
      </c>
      <c r="C12" s="66">
        <v>0</v>
      </c>
      <c r="D12" s="77">
        <v>0</v>
      </c>
      <c r="E12" s="70">
        <v>0</v>
      </c>
      <c r="F12" s="70">
        <v>0</v>
      </c>
      <c r="G12" s="83">
        <v>1E-3</v>
      </c>
      <c r="H12" s="89">
        <v>1.6999999999999999E-3</v>
      </c>
      <c r="I12" s="55"/>
      <c r="L12" s="14"/>
      <c r="M12" s="28"/>
      <c r="N12" s="28"/>
      <c r="O12" s="28"/>
      <c r="P12" s="28"/>
      <c r="Q12" s="28"/>
      <c r="R12" s="28"/>
      <c r="S12" s="28"/>
    </row>
    <row r="13" spans="2:19" s="46" customFormat="1" ht="14.1" customHeight="1" thickBot="1" x14ac:dyDescent="0.25">
      <c r="B13" s="47" t="s">
        <v>44</v>
      </c>
      <c r="C13" s="67">
        <v>15.5</v>
      </c>
      <c r="D13" s="78">
        <v>15.5</v>
      </c>
      <c r="E13" s="71">
        <v>15.5</v>
      </c>
      <c r="F13" s="71">
        <v>15.5</v>
      </c>
      <c r="G13" s="84">
        <v>0</v>
      </c>
      <c r="H13" s="90">
        <v>0</v>
      </c>
      <c r="I13" s="53"/>
    </row>
    <row r="14" spans="2:19" s="46" customFormat="1" ht="14.1" customHeight="1" thickTop="1" x14ac:dyDescent="0.2">
      <c r="B14" s="115" t="s">
        <v>14</v>
      </c>
      <c r="C14" s="116"/>
      <c r="D14" s="116"/>
      <c r="E14" s="116"/>
      <c r="F14" s="116"/>
      <c r="G14" s="116"/>
      <c r="H14" s="117"/>
      <c r="I14" s="51"/>
    </row>
    <row r="15" spans="2:19" s="46" customFormat="1" ht="12.95" customHeight="1" x14ac:dyDescent="0.2">
      <c r="B15" s="95" t="s">
        <v>31</v>
      </c>
      <c r="C15" s="96">
        <f>'#DATA_KALKULACKA'!AG339</f>
        <v>3197.8425538902911</v>
      </c>
      <c r="D15" s="76">
        <f>'#DATA_KALKULACKA'!AH115</f>
        <v>3463.7027134981481</v>
      </c>
      <c r="E15" s="97">
        <f>'#DATA_KALKULACKA'!AI59</f>
        <v>3539.6936335200003</v>
      </c>
      <c r="F15" s="98">
        <f>'#DATA_KALKULACKA'!AJ31</f>
        <v>3594.6352000000002</v>
      </c>
      <c r="G15" s="91">
        <f>'#DATA_KALKULACKA'!AE339</f>
        <v>3493.3230099932107</v>
      </c>
      <c r="H15" s="92">
        <f>'#DATA_KALKULACKA'!AF339</f>
        <v>3454.3563520849652</v>
      </c>
      <c r="I15" s="30"/>
    </row>
    <row r="16" spans="2:19" s="46" customFormat="1" ht="12.95" customHeight="1" x14ac:dyDescent="0.2">
      <c r="B16" s="95" t="s">
        <v>30</v>
      </c>
      <c r="C16" s="96">
        <f>'#DATA_KALKULACKA'!AG303</f>
        <v>6841.9344625628828</v>
      </c>
      <c r="D16" s="76">
        <f>'#DATA_KALKULACKA'!AH103</f>
        <v>7547.2407428328197</v>
      </c>
      <c r="E16" s="97">
        <f>'#DATA_KALKULACKA'!AI53</f>
        <v>7747.1085828284713</v>
      </c>
      <c r="F16" s="98">
        <f>'#DATA_KALKULACKA'!AJ28</f>
        <v>7888.9123376128009</v>
      </c>
      <c r="G16" s="91">
        <f>'#DATA_KALKULACKA'!AE303</f>
        <v>7520.4987797929343</v>
      </c>
      <c r="H16" s="92">
        <f>'#DATA_KALKULACKA'!AF303</f>
        <v>7336.0261325086221</v>
      </c>
      <c r="I16" s="30"/>
    </row>
    <row r="17" spans="2:9" s="46" customFormat="1" ht="12.95" customHeight="1" x14ac:dyDescent="0.2">
      <c r="B17" s="95" t="s">
        <v>27</v>
      </c>
      <c r="C17" s="96">
        <f>'#DATA_KALKULACKA'!AG243</f>
        <v>13974.916543385254</v>
      </c>
      <c r="D17" s="76">
        <f>'#DATA_KALKULACKA'!AH83</f>
        <v>15536.118686378955</v>
      </c>
      <c r="E17" s="97">
        <f>'#DATA_KALKULACKA'!AI43</f>
        <v>15971.796296395112</v>
      </c>
      <c r="F17" s="98">
        <f>'#DATA_KALKULACKA'!AJ23</f>
        <v>16270.327527548587</v>
      </c>
      <c r="G17" s="91">
        <f>'#DATA_KALKULACKA'!AE243</f>
        <v>15029.637003851622</v>
      </c>
      <c r="H17" s="92">
        <f>'#DATA_KALKULACKA'!AF243</f>
        <v>14332.52189447516</v>
      </c>
      <c r="I17" s="30"/>
    </row>
    <row r="18" spans="2:9" s="3" customFormat="1" ht="12.95" customHeight="1" x14ac:dyDescent="0.25">
      <c r="B18" s="95" t="s">
        <v>28</v>
      </c>
      <c r="C18" s="96">
        <f>'#DATA_KALKULACKA'!AG123</f>
        <v>33318.346177913387</v>
      </c>
      <c r="D18" s="76">
        <f>'#DATA_KALKULACKA'!AH43</f>
        <v>37178.418625662649</v>
      </c>
      <c r="E18" s="97">
        <f>'#DATA_KALKULACKA'!AI23</f>
        <v>38219.098016141819</v>
      </c>
      <c r="F18" s="98">
        <f>'#DATA_KALKULACKA'!AJ13</f>
        <v>38874.142579033651</v>
      </c>
      <c r="G18" s="91">
        <f>'#DATA_KALKULACKA'!AE123</f>
        <v>33592.432119596706</v>
      </c>
      <c r="H18" s="92">
        <f>'#DATA_KALKULACKA'!AF123</f>
        <v>30550.44969225867</v>
      </c>
      <c r="I18" s="30"/>
    </row>
    <row r="19" spans="2:9" s="3" customFormat="1" ht="12.95" customHeight="1" x14ac:dyDescent="0.25">
      <c r="B19" s="95" t="s">
        <v>29</v>
      </c>
      <c r="C19" s="96">
        <f>'#DATA_KALKULACKA'!AG3</f>
        <v>62156.163267125841</v>
      </c>
      <c r="D19" s="76">
        <f>'#DATA_KALKULACKA'!AH3</f>
        <v>69400.854116700692</v>
      </c>
      <c r="E19" s="97">
        <f>'#DATA_KALKULACKA'!AI3</f>
        <v>71277.418074144225</v>
      </c>
      <c r="F19" s="98">
        <f>'#DATA_KALKULACKA'!AJ3</f>
        <v>72333.310626345672</v>
      </c>
      <c r="G19" s="91">
        <f>'#DATA_KALKULACKA'!AE3</f>
        <v>58135.613856745505</v>
      </c>
      <c r="H19" s="92">
        <f>'#DATA_KALKULACKA'!AF3</f>
        <v>50263.453285906944</v>
      </c>
      <c r="I19" s="30"/>
    </row>
    <row r="20" spans="2:9" s="3" customFormat="1" x14ac:dyDescent="0.25">
      <c r="B20" s="40"/>
      <c r="C20" s="32">
        <f>AVERAGE(C15:C19)</f>
        <v>23897.840600975534</v>
      </c>
      <c r="D20" s="30">
        <f>AVERAGE(D15:D19)</f>
        <v>26625.266977014653</v>
      </c>
      <c r="E20" s="30">
        <f>AVERAGE(E15:E19)</f>
        <v>27351.022920605923</v>
      </c>
      <c r="F20" s="33">
        <f>AVERAGE(F15:F19)</f>
        <v>27792.265654108138</v>
      </c>
      <c r="G20" s="31"/>
      <c r="H20" s="41"/>
      <c r="I20" s="52"/>
    </row>
    <row r="21" spans="2:9" s="3" customFormat="1" ht="21" x14ac:dyDescent="0.25">
      <c r="B21" s="100" t="s">
        <v>51</v>
      </c>
      <c r="C21" s="108">
        <f>AVERAGE(C20:F20)</f>
        <v>26416.599038176064</v>
      </c>
      <c r="D21" s="109"/>
      <c r="E21" s="109"/>
      <c r="F21" s="110"/>
      <c r="G21" s="91">
        <f>AVERAGE(G15:G19)</f>
        <v>23554.300953995997</v>
      </c>
      <c r="H21" s="92">
        <f t="shared" ref="H21" si="6">AVERAGE(H15:H19)</f>
        <v>21187.361471446871</v>
      </c>
      <c r="I21" s="30"/>
    </row>
    <row r="22" spans="2:9" s="3" customFormat="1" ht="21" x14ac:dyDescent="0.25">
      <c r="B22" s="99"/>
      <c r="C22" s="111"/>
      <c r="D22" s="112"/>
      <c r="E22" s="112"/>
      <c r="F22" s="113"/>
      <c r="G22" s="93">
        <f>(1-G21/C21)*-1</f>
        <v>-0.10835225533928894</v>
      </c>
      <c r="H22" s="94">
        <f>(1-H21/C21)*-1</f>
        <v>-0.19795271750054344</v>
      </c>
      <c r="I22" s="56"/>
    </row>
    <row r="23" spans="2:9" s="3" customFormat="1" ht="21" x14ac:dyDescent="0.25">
      <c r="B23" s="57"/>
      <c r="C23" s="58"/>
      <c r="D23" s="58"/>
      <c r="E23" s="58"/>
      <c r="F23" s="58"/>
      <c r="G23" s="56"/>
      <c r="H23" s="56"/>
      <c r="I23" s="56"/>
    </row>
    <row r="24" spans="2:9" s="3" customFormat="1" ht="62.25" customHeight="1" x14ac:dyDescent="0.25">
      <c r="B24" s="114" t="s">
        <v>52</v>
      </c>
      <c r="C24" s="114"/>
      <c r="D24" s="114"/>
      <c r="E24" s="114"/>
      <c r="F24" s="114"/>
      <c r="G24" s="114"/>
      <c r="H24" s="114"/>
      <c r="I24" s="29"/>
    </row>
    <row r="25" spans="2:9" s="3" customFormat="1" ht="13.5" customHeight="1" x14ac:dyDescent="0.25">
      <c r="B25" s="42" t="s">
        <v>37</v>
      </c>
      <c r="C25" s="34"/>
      <c r="D25" s="12"/>
      <c r="E25" s="12"/>
      <c r="F25" s="12"/>
      <c r="G25" s="12"/>
      <c r="H25" s="12"/>
      <c r="I25" s="29"/>
    </row>
    <row r="26" spans="2:9" s="3" customFormat="1" ht="13.5" customHeight="1" x14ac:dyDescent="0.25">
      <c r="B26" s="42" t="s">
        <v>38</v>
      </c>
      <c r="C26" s="34"/>
      <c r="D26" s="12"/>
      <c r="E26" s="12"/>
      <c r="F26" s="12"/>
      <c r="G26" s="12"/>
      <c r="H26" s="12"/>
      <c r="I26" s="29"/>
    </row>
    <row r="27" spans="2:9" s="3" customFormat="1" ht="13.5" customHeight="1" x14ac:dyDescent="0.25">
      <c r="B27" s="42" t="s">
        <v>47</v>
      </c>
      <c r="C27" s="11"/>
    </row>
    <row r="28" spans="2:9" s="3" customFormat="1" x14ac:dyDescent="0.25"/>
    <row r="29" spans="2:9" s="3" customFormat="1" x14ac:dyDescent="0.25"/>
    <row r="30" spans="2:9" s="3" customFormat="1" x14ac:dyDescent="0.25"/>
    <row r="31" spans="2:9" s="3" customFormat="1" x14ac:dyDescent="0.25"/>
    <row r="32" spans="2:9" s="3" customFormat="1" x14ac:dyDescent="0.25"/>
    <row r="33" spans="3:3" s="3" customFormat="1" x14ac:dyDescent="0.25">
      <c r="C33" s="11"/>
    </row>
    <row r="34" spans="3:3" s="3" customFormat="1" x14ac:dyDescent="0.25"/>
    <row r="35" spans="3:3" s="3" customFormat="1" x14ac:dyDescent="0.25"/>
    <row r="36" spans="3:3" s="3" customFormat="1" x14ac:dyDescent="0.25"/>
    <row r="37" spans="3:3" s="3" customFormat="1" x14ac:dyDescent="0.25"/>
    <row r="38" spans="3:3" s="3" customFormat="1" x14ac:dyDescent="0.25"/>
    <row r="39" spans="3:3" s="3" customFormat="1" x14ac:dyDescent="0.25"/>
    <row r="40" spans="3:3" s="3" customFormat="1" x14ac:dyDescent="0.25"/>
    <row r="41" spans="3:3" s="3" customFormat="1" x14ac:dyDescent="0.25"/>
    <row r="42" spans="3:3" s="3" customFormat="1" x14ac:dyDescent="0.25"/>
    <row r="43" spans="3:3" s="3" customFormat="1" x14ac:dyDescent="0.25"/>
    <row r="44" spans="3:3" s="3" customFormat="1" x14ac:dyDescent="0.25"/>
    <row r="45" spans="3:3" s="3" customFormat="1" x14ac:dyDescent="0.25"/>
    <row r="46" spans="3:3" s="3" customFormat="1" x14ac:dyDescent="0.25"/>
    <row r="47" spans="3:3" s="3" customFormat="1" x14ac:dyDescent="0.25"/>
    <row r="48" spans="3:3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</sheetData>
  <sheetProtection sheet="1" formatCells="0" formatColumns="0" formatRows="0" insertColumns="0" insertRows="0" insertHyperlinks="0" deleteColumns="0" deleteRows="0" sort="0" autoFilter="0" pivotTables="0"/>
  <mergeCells count="5">
    <mergeCell ref="C6:F6"/>
    <mergeCell ref="C7:F7"/>
    <mergeCell ref="C21:F22"/>
    <mergeCell ref="B24:H24"/>
    <mergeCell ref="B14:H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C9511-6E18-4299-8CD0-772883CADCA0}">
  <dimension ref="A1:AJ362"/>
  <sheetViews>
    <sheetView topLeftCell="W1" workbookViewId="0">
      <pane ySplit="1" topLeftCell="A2" activePane="bottomLeft" state="frozen"/>
      <selection activeCell="E1" sqref="E1"/>
      <selection pane="bottomLeft" activeCell="AH15" sqref="AH15"/>
    </sheetView>
  </sheetViews>
  <sheetFormatPr defaultRowHeight="15" x14ac:dyDescent="0.25"/>
  <cols>
    <col min="1" max="4" width="8.7109375" hidden="1" customWidth="1"/>
    <col min="5" max="5" width="10.28515625" style="14" customWidth="1"/>
    <col min="6" max="13" width="10.28515625" style="3" hidden="1" customWidth="1"/>
    <col min="14" max="14" width="10.28515625" style="5" hidden="1" customWidth="1"/>
    <col min="15" max="17" width="10.28515625" style="6" customWidth="1"/>
    <col min="18" max="18" width="10.28515625" style="10" customWidth="1"/>
    <col min="19" max="19" width="10.28515625" style="6" customWidth="1"/>
    <col min="20" max="20" width="10.28515625" style="7" customWidth="1"/>
    <col min="21" max="21" width="10.28515625" style="6" customWidth="1"/>
    <col min="22" max="22" width="10.28515625" style="10" customWidth="1"/>
    <col min="23" max="23" width="10.28515625" style="8" customWidth="1"/>
    <col min="24" max="24" width="10.28515625" style="26" customWidth="1"/>
    <col min="25" max="28" width="10.28515625" style="8" customWidth="1"/>
    <col min="29" max="29" width="13.28515625" style="8" customWidth="1"/>
    <col min="30" max="30" width="22.85546875" style="22" customWidth="1"/>
    <col min="31" max="36" width="10.28515625" style="4" customWidth="1"/>
  </cols>
  <sheetData>
    <row r="1" spans="1:36" ht="15.75" thickBot="1" x14ac:dyDescent="0.3">
      <c r="E1" s="13" t="s">
        <v>6</v>
      </c>
      <c r="F1" s="14"/>
      <c r="G1" s="14"/>
      <c r="H1" s="14"/>
      <c r="I1" s="14"/>
      <c r="J1" s="14"/>
      <c r="K1" s="14"/>
      <c r="L1" s="14"/>
      <c r="M1" s="14"/>
      <c r="N1" s="14"/>
      <c r="O1" s="15" t="s">
        <v>10</v>
      </c>
      <c r="P1" s="15" t="s">
        <v>1</v>
      </c>
      <c r="Q1" s="15" t="s">
        <v>9</v>
      </c>
      <c r="R1" s="16" t="s">
        <v>7</v>
      </c>
      <c r="S1" s="17" t="s">
        <v>8</v>
      </c>
      <c r="T1" s="17" t="s">
        <v>12</v>
      </c>
      <c r="U1" s="15" t="s">
        <v>1</v>
      </c>
      <c r="V1" s="20" t="s">
        <v>20</v>
      </c>
      <c r="W1" s="18" t="s">
        <v>21</v>
      </c>
      <c r="X1" s="18" t="s">
        <v>17</v>
      </c>
      <c r="Y1" s="18" t="s">
        <v>18</v>
      </c>
      <c r="Z1" s="18" t="s">
        <v>22</v>
      </c>
      <c r="AA1" s="18" t="s">
        <v>23</v>
      </c>
      <c r="AB1" s="18" t="s">
        <v>24</v>
      </c>
      <c r="AC1" s="18" t="s">
        <v>13</v>
      </c>
      <c r="AD1" s="25" t="s">
        <v>46</v>
      </c>
      <c r="AE1" s="19" t="s">
        <v>17</v>
      </c>
      <c r="AF1" s="19" t="s">
        <v>18</v>
      </c>
      <c r="AG1" s="19" t="s">
        <v>22</v>
      </c>
      <c r="AH1" s="19" t="s">
        <v>23</v>
      </c>
      <c r="AI1" s="19" t="s">
        <v>24</v>
      </c>
      <c r="AJ1" s="19" t="s">
        <v>26</v>
      </c>
    </row>
    <row r="2" spans="1:36" ht="15.75" thickTop="1" x14ac:dyDescent="0.25">
      <c r="N2" s="3"/>
      <c r="R2" s="9">
        <f>SUM(R3:R159)</f>
        <v>1.1640542882652665</v>
      </c>
      <c r="S2" s="7">
        <f>SUM(S3:S159)</f>
        <v>1.1899647366722956</v>
      </c>
      <c r="T2" s="7">
        <f>SUM(T3:T159)</f>
        <v>1.1975107568234791</v>
      </c>
      <c r="U2" s="7">
        <f>SUM(U3:U15)</f>
        <v>1.2693895298189188</v>
      </c>
      <c r="V2" s="21">
        <f>SUM(V3:V546)</f>
        <v>9750</v>
      </c>
      <c r="W2" s="8">
        <f t="shared" ref="W2:AC2" si="0">W4</f>
        <v>35140.424614738848</v>
      </c>
      <c r="X2" s="26">
        <f t="shared" si="0"/>
        <v>31607.976771760586</v>
      </c>
      <c r="Y2" s="8">
        <f t="shared" si="0"/>
        <v>29526.212656429914</v>
      </c>
      <c r="Z2" s="8">
        <f t="shared" si="0"/>
        <v>30129.131510451505</v>
      </c>
      <c r="AA2" s="8">
        <f t="shared" si="0"/>
        <v>36381.349237985269</v>
      </c>
      <c r="AB2" s="8">
        <f t="shared" si="0"/>
        <v>34603.422271459975</v>
      </c>
      <c r="AC2" s="8">
        <f t="shared" si="0"/>
        <v>33948.012795645984</v>
      </c>
      <c r="AD2" s="24" t="s">
        <v>11</v>
      </c>
      <c r="AE2" s="23">
        <f>AE3</f>
        <v>58135.613856745505</v>
      </c>
      <c r="AF2" s="23">
        <f t="shared" ref="AF2:AJ2" si="1">AF3</f>
        <v>50263.453285906944</v>
      </c>
      <c r="AG2" s="23">
        <f t="shared" si="1"/>
        <v>62156.163267125841</v>
      </c>
      <c r="AH2" s="23">
        <f t="shared" si="1"/>
        <v>69400.854116700692</v>
      </c>
      <c r="AI2" s="23">
        <f t="shared" si="1"/>
        <v>71277.418074144225</v>
      </c>
      <c r="AJ2" s="23">
        <f t="shared" si="1"/>
        <v>72333.310626345672</v>
      </c>
    </row>
    <row r="3" spans="1:36" x14ac:dyDescent="0.25">
      <c r="A3">
        <v>2018</v>
      </c>
      <c r="B3">
        <v>11</v>
      </c>
      <c r="C3">
        <v>2018</v>
      </c>
      <c r="D3">
        <v>9</v>
      </c>
      <c r="E3" s="14" t="s">
        <v>4</v>
      </c>
      <c r="F3" s="3">
        <v>2018</v>
      </c>
      <c r="G3" s="3">
        <v>11</v>
      </c>
      <c r="H3" s="3">
        <v>2018</v>
      </c>
      <c r="I3" s="3">
        <v>6</v>
      </c>
      <c r="J3" s="3">
        <v>2018</v>
      </c>
      <c r="K3" s="3">
        <v>11</v>
      </c>
      <c r="L3" s="3">
        <v>2017</v>
      </c>
      <c r="M3" s="3">
        <v>12</v>
      </c>
      <c r="N3" s="11">
        <v>43435</v>
      </c>
      <c r="O3" s="6">
        <f>MONTH(N3)</f>
        <v>12</v>
      </c>
      <c r="P3" s="6">
        <f>YEAR(N3)</f>
        <v>2018</v>
      </c>
      <c r="R3" s="9"/>
      <c r="S3" s="7">
        <f t="shared" ref="S3:S34" si="2">(SUMIFS(Q:Q,O:O,B3,P:P,A3)-SUMIFS(Q:Q,O:O,D3,P:P,C3))/SUMIFS(Q:Q,O:O,D3,P:P,C3)</f>
        <v>-7.9683590645831817E-2</v>
      </c>
      <c r="T3" s="7">
        <f t="shared" ref="T3:T28" si="3">(SUMIFS(Q:Q,O:O,G3,P:P,F3)-SUMIFS(Q:Q,O:O,I3,P:P,H3))/SUMIFS(Q:Q,O:O,I3,P:P,H3)</f>
        <v>-8.7201424825680985E-3</v>
      </c>
      <c r="U3" s="7">
        <f t="shared" ref="U3:U15" si="4">(SUMIFS(Q:Q,O:O,K3,P:P,J3)-SUMIFS(Q:Q,O:O,M3,P:P,L3))/SUMIFS(Q:Q,O:O,M3,P:P,L3)</f>
        <v>1.7535815959299844E-2</v>
      </c>
      <c r="V3" s="9"/>
      <c r="AD3" s="22">
        <f>'Portfólio kalkulačka'!$D$4/12</f>
        <v>3.3333333333333335E-3</v>
      </c>
      <c r="AE3" s="4">
        <f>((('Portfólio kalkulačka'!G$10*(1-'Portfólio kalkulačka'!G$11)+AE4))*(1+'#DATA_KALKULACKA'!AD3))*(1-'Portfólio kalkulačka'!G$12)</f>
        <v>58135.613856745505</v>
      </c>
      <c r="AF3" s="4">
        <f>((('Portfólio kalkulačka'!H$10*(1-'Portfólio kalkulačka'!H$11)+AF4))*(1+'#DATA_KALKULACKA'!$AD3))*(1-'Portfólio kalkulačka'!H$12)</f>
        <v>50263.453285906944</v>
      </c>
      <c r="AG3" s="4">
        <f>(AG4+'Portfólio kalkulačka'!$C$10-'Portfólio kalkulačka'!$C$13)*(1+'Portfólio kalkulačka'!$D$4/12)</f>
        <v>62156.163267125841</v>
      </c>
      <c r="AH3" s="4">
        <f>(AH4+'Portfólio kalkulačka'!D$10-'Portfólio kalkulačka'!D$13)*(1+'Portfólio kalkulačka'!$D$4/4)</f>
        <v>69400.854116700692</v>
      </c>
      <c r="AI3" s="4">
        <f>(AI4+'Portfólio kalkulačka'!E$10-'Portfólio kalkulačka'!E$13)*(1+'Portfólio kalkulačka'!$D$4/2)</f>
        <v>71277.418074144225</v>
      </c>
      <c r="AJ3" s="4">
        <f>(AJ4+'Portfólio kalkulačka'!F$10-'Portfólio kalkulačka'!F$13)*(1+'Portfólio kalkulačka'!$D$4)</f>
        <v>72333.310626345672</v>
      </c>
    </row>
    <row r="4" spans="1:36" x14ac:dyDescent="0.25">
      <c r="A4">
        <v>2018</v>
      </c>
      <c r="B4">
        <v>9</v>
      </c>
      <c r="C4">
        <v>2018</v>
      </c>
      <c r="D4">
        <v>6</v>
      </c>
      <c r="E4" s="14" t="s">
        <v>5</v>
      </c>
      <c r="F4" s="3">
        <v>2018</v>
      </c>
      <c r="G4" s="3">
        <v>6</v>
      </c>
      <c r="H4" s="3">
        <v>2017</v>
      </c>
      <c r="I4" s="3">
        <v>12</v>
      </c>
      <c r="J4" s="3">
        <v>2017</v>
      </c>
      <c r="K4" s="3">
        <v>12</v>
      </c>
      <c r="L4" s="3">
        <v>2016</v>
      </c>
      <c r="M4" s="3">
        <v>12</v>
      </c>
      <c r="N4" s="11">
        <v>43405</v>
      </c>
      <c r="O4" s="6">
        <f t="shared" ref="O4:O67" si="5">MONTH(N4)</f>
        <v>11</v>
      </c>
      <c r="P4" s="6">
        <f t="shared" ref="P4:P67" si="6">YEAR(N4)</f>
        <v>2018</v>
      </c>
      <c r="Q4" s="6">
        <v>5304.17</v>
      </c>
      <c r="R4" s="9">
        <f t="shared" ref="R4:R35" si="7">(Q4-Q5)/Q5</f>
        <v>-1.2165028708499264E-2</v>
      </c>
      <c r="S4" s="7">
        <f t="shared" si="2"/>
        <v>7.7107663670869783E-2</v>
      </c>
      <c r="T4" s="7">
        <f t="shared" si="3"/>
        <v>2.6486928229958736E-2</v>
      </c>
      <c r="U4" s="7">
        <f t="shared" si="4"/>
        <v>0.21831601482707211</v>
      </c>
      <c r="V4" s="10">
        <v>50</v>
      </c>
      <c r="W4" s="8">
        <f>((W5+'Portfólio kalkulačka'!G$10)*(1+'#DATA_KALKULACKA'!R4))</f>
        <v>35140.424614738848</v>
      </c>
      <c r="X4" s="26">
        <f>((X5+'Portfólio kalkulačka'!G$10*(1-'Portfólio kalkulačka'!G$11))*(1+'#DATA_KALKULACKA'!$R4))*(1-'Portfólio kalkulačka'!G$12)</f>
        <v>31607.976771760586</v>
      </c>
      <c r="Y4" s="8">
        <f>((Y5+'Portfólio kalkulačka'!H$10*(1-'Portfólio kalkulačka'!H$11))*(1+'#DATA_KALKULACKA'!$R4))*(1-'Portfólio kalkulačka'!H$12)</f>
        <v>29526.212656429914</v>
      </c>
      <c r="Z4" s="8">
        <f>((Z5+'Portfólio kalkulačka'!C$10-'Portfólio kalkulačka'!C$13))*(1+'#DATA_KALKULACKA'!$R4)</f>
        <v>30129.131510451505</v>
      </c>
      <c r="AA4" s="8">
        <f>((AA5+'Portfólio kalkulačka'!D$10-'Portfólio kalkulačka'!D$13))*(1+'#DATA_KALKULACKA'!$S4)</f>
        <v>36381.349237985269</v>
      </c>
      <c r="AB4" s="8">
        <f>((AB5+'Portfólio kalkulačka'!E$10-'Portfólio kalkulačka'!E$13))*(1+'#DATA_KALKULACKA'!$T4)</f>
        <v>34603.422271459975</v>
      </c>
      <c r="AC4" s="8">
        <f>(('Portfólio kalkulačka'!F$10+AC5-'Portfólio kalkulačka'!F$13))*(1+'#DATA_KALKULACKA'!$U4)</f>
        <v>33948.012795645984</v>
      </c>
      <c r="AD4" s="22">
        <f>'Portfólio kalkulačka'!$D$4/12</f>
        <v>3.3333333333333335E-3</v>
      </c>
      <c r="AE4" s="4">
        <f>((('Portfólio kalkulačka'!G$10*(1-'Portfólio kalkulačka'!G$11)+AE5))*(1+'#DATA_KALKULACKA'!AD4))*(1-'Portfólio kalkulačka'!G$12)</f>
        <v>57901.472755225819</v>
      </c>
      <c r="AF4" s="4">
        <f>((('Portfólio kalkulačka'!H$10*(1-'Portfólio kalkulačka'!H$11)+AF5))*(1+'#DATA_KALKULACKA'!$AD4))*(1-'Portfólio kalkulačka'!H$12)</f>
        <v>50082.774084954668</v>
      </c>
      <c r="AG4" s="4">
        <f>(AG5+'Portfólio kalkulačka'!$C$10-'Portfólio kalkulačka'!$C$13)*(1+'Portfólio kalkulačka'!$D$4/12)</f>
        <v>61865.164385839707</v>
      </c>
      <c r="AH4" s="4">
        <f>(AH5+'Portfólio kalkulačka'!D$10-'Portfólio kalkulačka'!D$13)*(1+'Portfólio kalkulačka'!$D$4/4)</f>
        <v>68429.2169472284</v>
      </c>
      <c r="AI4" s="4">
        <f>(AI5+'Portfólio kalkulačka'!E$10-'Portfólio kalkulačka'!E$13)*(1+'Portfólio kalkulačka'!$D$4/2)</f>
        <v>69295.32164131786</v>
      </c>
      <c r="AJ4" s="4">
        <f>(AJ5+'Portfólio kalkulačka'!F$10-'Portfólio kalkulačka'!F$13)*(1+'Portfólio kalkulačka'!$D$4)</f>
        <v>68366.760217640069</v>
      </c>
    </row>
    <row r="5" spans="1:36" x14ac:dyDescent="0.25">
      <c r="A5">
        <v>2018</v>
      </c>
      <c r="B5">
        <v>6</v>
      </c>
      <c r="C5">
        <v>2018</v>
      </c>
      <c r="D5">
        <v>3</v>
      </c>
      <c r="E5" s="14" t="s">
        <v>3</v>
      </c>
      <c r="F5" s="3">
        <v>2017</v>
      </c>
      <c r="G5" s="3">
        <v>12</v>
      </c>
      <c r="H5" s="3">
        <v>2017</v>
      </c>
      <c r="I5" s="3">
        <v>6</v>
      </c>
      <c r="J5" s="3">
        <v>2016</v>
      </c>
      <c r="K5" s="3">
        <v>12</v>
      </c>
      <c r="L5" s="3">
        <v>2015</v>
      </c>
      <c r="M5" s="3">
        <v>12</v>
      </c>
      <c r="N5" s="11">
        <v>43374</v>
      </c>
      <c r="O5" s="6">
        <f t="shared" si="5"/>
        <v>10</v>
      </c>
      <c r="P5" s="6">
        <f t="shared" si="6"/>
        <v>2018</v>
      </c>
      <c r="Q5" s="6">
        <v>5369.49</v>
      </c>
      <c r="R5" s="9">
        <f t="shared" si="7"/>
        <v>-6.8350042162466082E-2</v>
      </c>
      <c r="S5" s="7">
        <f t="shared" si="2"/>
        <v>3.4338580257056155E-2</v>
      </c>
      <c r="T5" s="7">
        <f t="shared" si="3"/>
        <v>0.11422806282543468</v>
      </c>
      <c r="U5" s="7">
        <f t="shared" si="4"/>
        <v>0.11959912078710487</v>
      </c>
      <c r="V5" s="10">
        <v>50</v>
      </c>
      <c r="W5" s="8">
        <f>((W6+'Portfólio kalkulačka'!G$10)*(1+'#DATA_KALKULACKA'!R5))</f>
        <v>35473.173289052589</v>
      </c>
      <c r="X5" s="26">
        <f>((X6+'Portfólio kalkulačka'!G$10*(1-'Portfólio kalkulačka'!G$11))*(1+'#DATA_KALKULACKA'!$R5))*(1-'Portfólio kalkulačka'!G$12)</f>
        <v>31930.253172504035</v>
      </c>
      <c r="Y5" s="8">
        <f>((Y6+'Portfólio kalkulačka'!H$10*(1-'Portfólio kalkulačka'!H$11))*(1+'#DATA_KALKULACKA'!$R5))*(1-'Portfólio kalkulačka'!H$12)</f>
        <v>29841.722442070728</v>
      </c>
      <c r="Z5" s="8">
        <f>((Z6+'Portfólio kalkulačka'!C$10-'Portfólio kalkulačka'!C$13))*(1+'#DATA_KALKULACKA'!$R5)</f>
        <v>30415.666916606035</v>
      </c>
      <c r="AA5" s="8">
        <f>((AA6+'Portfólio kalkulačka'!D$10-'Portfólio kalkulačka'!D$13))*(1+'#DATA_KALKULACKA'!$S5)</f>
        <v>33492.392009100273</v>
      </c>
      <c r="AB5" s="8">
        <f>((AB6+'Portfólio kalkulačka'!E$10-'Portfólio kalkulačka'!E$13))*(1+'#DATA_KALKULACKA'!$T5)</f>
        <v>33126.033782567509</v>
      </c>
      <c r="AC5" s="8">
        <f>(('Portfólio kalkulačka'!F$10+AC6-'Portfólio kalkulačka'!F$13))*(1+'#DATA_KALKULACKA'!$U5)</f>
        <v>26680.20208262391</v>
      </c>
      <c r="AD5" s="22">
        <f>'Portfólio kalkulačka'!$D$4/12</f>
        <v>3.3333333333333335E-3</v>
      </c>
      <c r="AE5" s="4">
        <f>((('Portfólio kalkulačka'!G$10*(1-'Portfólio kalkulačka'!G$11)+AE6))*(1+'#DATA_KALKULACKA'!AD5))*(1-'Portfólio kalkulačka'!G$12)</f>
        <v>57667.875934298892</v>
      </c>
      <c r="AF5" s="4">
        <f>((('Portfólio kalkulačka'!H$10*(1-'Portfólio kalkulačka'!H$11)+AF6))*(1+'#DATA_KALKULACKA'!$AD5))*(1-'Portfólio kalkulačka'!H$12)</f>
        <v>49902.388491619808</v>
      </c>
      <c r="AG5" s="4">
        <f>(AG6+'Portfólio kalkulačka'!$C$10-'Portfólio kalkulačka'!$C$13)*(1+'Portfólio kalkulačka'!$D$4/12)</f>
        <v>61575.132278245554</v>
      </c>
      <c r="AH5" s="4">
        <f>(AH6+'Portfólio kalkulačka'!D$10-'Portfólio kalkulačka'!D$13)*(1+'Portfólio kalkulačka'!$D$4/4)</f>
        <v>67467.199947750894</v>
      </c>
      <c r="AI5" s="4">
        <f>(AI6+'Portfólio kalkulačka'!E$10-'Portfólio kalkulačka'!E$13)*(1+'Portfólio kalkulačka'!$D$4/2)</f>
        <v>67352.089844429269</v>
      </c>
      <c r="AJ5" s="4">
        <f>(AJ6+'Portfólio kalkulačka'!F$10-'Portfólio kalkulačka'!F$13)*(1+'Portfólio kalkulačka'!$D$4)</f>
        <v>64552.769440038523</v>
      </c>
    </row>
    <row r="6" spans="1:36" x14ac:dyDescent="0.25">
      <c r="A6">
        <v>2018</v>
      </c>
      <c r="B6">
        <v>3</v>
      </c>
      <c r="C6">
        <v>2017</v>
      </c>
      <c r="D6">
        <v>12</v>
      </c>
      <c r="E6" s="14" t="s">
        <v>2</v>
      </c>
      <c r="F6" s="3">
        <v>2017</v>
      </c>
      <c r="G6" s="3">
        <v>6</v>
      </c>
      <c r="H6" s="3">
        <v>2016</v>
      </c>
      <c r="I6" s="3">
        <v>12</v>
      </c>
      <c r="J6" s="3">
        <v>2015</v>
      </c>
      <c r="K6" s="3">
        <v>12</v>
      </c>
      <c r="L6" s="3">
        <v>2014</v>
      </c>
      <c r="M6" s="3">
        <v>12</v>
      </c>
      <c r="N6" s="11">
        <v>43344</v>
      </c>
      <c r="O6" s="6">
        <f t="shared" si="5"/>
        <v>9</v>
      </c>
      <c r="P6" s="6">
        <f t="shared" si="6"/>
        <v>2018</v>
      </c>
      <c r="Q6" s="6">
        <v>5763.42</v>
      </c>
      <c r="R6" s="9">
        <f t="shared" si="7"/>
        <v>5.692049975570582E-3</v>
      </c>
      <c r="S6" s="7">
        <f t="shared" si="2"/>
        <v>-7.5909882672520156E-3</v>
      </c>
      <c r="T6" s="7">
        <f t="shared" si="3"/>
        <v>9.3417097876437913E-2</v>
      </c>
      <c r="U6" s="7">
        <f t="shared" si="4"/>
        <v>1.3837599218982092E-2</v>
      </c>
      <c r="V6" s="10">
        <v>50</v>
      </c>
      <c r="W6" s="8">
        <f>((W7+'Portfólio kalkulačka'!G$10)*(1+'#DATA_KALKULACKA'!R6))</f>
        <v>37975.645247051674</v>
      </c>
      <c r="X6" s="26">
        <f>((X7+'Portfólio kalkulačka'!G$10*(1-'Portfólio kalkulačka'!G$11))*(1+'#DATA_KALKULACKA'!$R6))*(1-'Portfólio kalkulačka'!G$12)</f>
        <v>34208.107641672505</v>
      </c>
      <c r="Y6" s="8">
        <f>((Y7+'Portfólio kalkulačka'!H$10*(1-'Portfólio kalkulačka'!H$11))*(1+'#DATA_KALKULACKA'!$R6))*(1-'Portfólio kalkulačka'!H$12)</f>
        <v>31986.591276197938</v>
      </c>
      <c r="Z6" s="8">
        <f>((Z7+'Portfólio kalkulačka'!C$10-'Portfólio kalkulačka'!C$13))*(1+'#DATA_KALKULACKA'!$R6)</f>
        <v>32562.597400405917</v>
      </c>
      <c r="AA6" s="8">
        <f>((AA7+'Portfólio kalkulačka'!D$10-'Portfólio kalkulačka'!D$13))*(1+'#DATA_KALKULACKA'!$S6)</f>
        <v>32095.991889586745</v>
      </c>
      <c r="AB6" s="8">
        <f>((AB7+'Portfólio kalkulačka'!E$10-'Portfólio kalkulačka'!E$13))*(1+'#DATA_KALKULACKA'!$T6)</f>
        <v>29145.530043012244</v>
      </c>
      <c r="AC6" s="8">
        <f>(('Portfólio kalkulačka'!F$10+AC7-'Portfólio kalkulačka'!F$13))*(1+'#DATA_KALKULACKA'!$U6)</f>
        <v>22645.63847301621</v>
      </c>
      <c r="AD6" s="22">
        <f>'Portfólio kalkulačka'!$D$4/12</f>
        <v>3.3333333333333335E-3</v>
      </c>
      <c r="AE6" s="4">
        <f>((('Portfólio kalkulačka'!G$10*(1-'Portfólio kalkulačka'!G$11)+AE7))*(1+'#DATA_KALKULACKA'!AD6))*(1-'Portfólio kalkulačka'!G$12)</f>
        <v>57434.822128738924</v>
      </c>
      <c r="AF6" s="4">
        <f>((('Portfólio kalkulačka'!H$10*(1-'Portfólio kalkulačka'!H$11)+AF7))*(1+'#DATA_KALKULACKA'!$AD6))*(1-'Portfólio kalkulačka'!H$12)</f>
        <v>49722.296028783625</v>
      </c>
      <c r="AG6" s="4">
        <f>(AG7+'Portfólio kalkulačka'!$C$10-'Portfólio kalkulačka'!$C$13)*(1+'Portfólio kalkulačka'!$D$4/12)</f>
        <v>61286.063732470648</v>
      </c>
      <c r="AH6" s="4">
        <f>(AH7+'Portfólio kalkulačka'!D$10-'Portfólio kalkulačka'!D$13)*(1+'Portfólio kalkulačka'!$D$4/4)</f>
        <v>66514.707869060294</v>
      </c>
      <c r="AI6" s="4">
        <f>(AI7+'Portfólio kalkulačka'!E$10-'Portfólio kalkulačka'!E$13)*(1+'Portfólio kalkulačka'!$D$4/2)</f>
        <v>65446.960631793387</v>
      </c>
      <c r="AJ6" s="4">
        <f>(AJ7+'Portfólio kalkulačka'!F$10-'Portfólio kalkulačka'!F$13)*(1+'Portfólio kalkulačka'!$D$4)</f>
        <v>60885.470615421655</v>
      </c>
    </row>
    <row r="7" spans="1:36" x14ac:dyDescent="0.25">
      <c r="A7">
        <v>2017</v>
      </c>
      <c r="B7">
        <v>12</v>
      </c>
      <c r="C7">
        <v>2017</v>
      </c>
      <c r="D7">
        <v>9</v>
      </c>
      <c r="E7" s="14" t="s">
        <v>4</v>
      </c>
      <c r="F7" s="3">
        <v>2016</v>
      </c>
      <c r="G7" s="3">
        <v>12</v>
      </c>
      <c r="H7" s="3">
        <v>2016</v>
      </c>
      <c r="I7" s="3">
        <v>6</v>
      </c>
      <c r="J7" s="3">
        <v>2014</v>
      </c>
      <c r="K7" s="3">
        <v>12</v>
      </c>
      <c r="L7" s="3">
        <v>2013</v>
      </c>
      <c r="M7" s="3">
        <v>12</v>
      </c>
      <c r="N7" s="11">
        <v>43313</v>
      </c>
      <c r="O7" s="6">
        <f t="shared" si="5"/>
        <v>8</v>
      </c>
      <c r="P7" s="6">
        <f t="shared" si="6"/>
        <v>2018</v>
      </c>
      <c r="Q7" s="6">
        <v>5730.8</v>
      </c>
      <c r="R7" s="9">
        <f t="shared" si="7"/>
        <v>3.258401862355767E-2</v>
      </c>
      <c r="S7" s="7">
        <f t="shared" si="2"/>
        <v>6.6446807161255075E-2</v>
      </c>
      <c r="T7" s="7">
        <f t="shared" si="3"/>
        <v>7.8234266835676497E-2</v>
      </c>
      <c r="U7" s="7">
        <f t="shared" si="4"/>
        <v>0.13688363157085162</v>
      </c>
      <c r="V7" s="10">
        <v>50</v>
      </c>
      <c r="W7" s="8">
        <f>((W8+'Portfólio kalkulačka'!G$10)*(1+'#DATA_KALKULACKA'!R7))</f>
        <v>37660.709402022367</v>
      </c>
      <c r="X7" s="26">
        <f>((X8+'Portfólio kalkulačka'!G$10*(1-'Portfólio kalkulačka'!G$11))*(1+'#DATA_KALKULACKA'!$R7))*(1-'Portfólio kalkulačka'!G$12)</f>
        <v>33949.543977747417</v>
      </c>
      <c r="Y7" s="8">
        <f>((Y8+'Portfólio kalkulačka'!H$10*(1-'Portfólio kalkulačka'!H$11))*(1+'#DATA_KALKULACKA'!$R7))*(1-'Portfólio kalkulačka'!H$12)</f>
        <v>31760.71399576273</v>
      </c>
      <c r="Z7" s="8">
        <f>((Z8+'Portfólio kalkulačka'!C$10-'Portfólio kalkulačka'!C$13))*(1+'#DATA_KALKULACKA'!$R7)</f>
        <v>32293.798507179112</v>
      </c>
      <c r="AA7" s="8">
        <f>((AA8+'Portfólio kalkulačka'!D$10-'Portfólio kalkulačka'!D$13))*(1+'#DATA_KALKULACKA'!$S7)</f>
        <v>32056.995804786256</v>
      </c>
      <c r="AB7" s="8">
        <f>((AB8+'Portfólio kalkulačka'!E$10-'Portfólio kalkulačka'!E$13))*(1+'#DATA_KALKULACKA'!$T7)</f>
        <v>26070.95481190733</v>
      </c>
      <c r="AC7" s="8">
        <f>(('Portfólio kalkulačka'!F$10+AC8-'Portfólio kalkulačka'!F$13))*(1+'#DATA_KALKULACKA'!$U7)</f>
        <v>21152.054188226455</v>
      </c>
      <c r="AD7" s="22">
        <f>'Portfólio kalkulačka'!$D$4/12</f>
        <v>3.3333333333333335E-3</v>
      </c>
      <c r="AE7" s="4">
        <f>((('Portfólio kalkulačka'!G$10*(1-'Portfólio kalkulačka'!G$11)+AE8))*(1+'#DATA_KALKULACKA'!AD7))*(1-'Portfólio kalkulačka'!G$12)</f>
        <v>57202.31007626123</v>
      </c>
      <c r="AF7" s="4">
        <f>((('Portfólio kalkulačka'!H$10*(1-'Portfólio kalkulačka'!H$11)+AF8))*(1+'#DATA_KALKULACKA'!$AD7))*(1-'Portfólio kalkulačka'!H$12)</f>
        <v>49542.496220102701</v>
      </c>
      <c r="AG7" s="4">
        <f>(AG8+'Portfólio kalkulačka'!$C$10-'Portfólio kalkulačka'!$C$13)*(1+'Portfólio kalkulačka'!$D$4/12)</f>
        <v>60997.955547312937</v>
      </c>
      <c r="AH7" s="4">
        <f>(AH8+'Portfólio kalkulačka'!D$10-'Portfólio kalkulačka'!D$13)*(1+'Portfólio kalkulačka'!$D$4/4)</f>
        <v>65571.646405010193</v>
      </c>
      <c r="AI7" s="4">
        <f>(AI8+'Portfólio kalkulačka'!E$10-'Portfólio kalkulačka'!E$13)*(1+'Portfólio kalkulačka'!$D$4/2)</f>
        <v>63579.186893915081</v>
      </c>
      <c r="AJ7" s="4">
        <f>(AJ8+'Portfólio kalkulačka'!F$10-'Portfólio kalkulačka'!F$13)*(1+'Portfólio kalkulačka'!$D$4)</f>
        <v>57359.221745597744</v>
      </c>
    </row>
    <row r="8" spans="1:36" x14ac:dyDescent="0.25">
      <c r="A8">
        <v>2017</v>
      </c>
      <c r="B8">
        <v>9</v>
      </c>
      <c r="C8">
        <v>2017</v>
      </c>
      <c r="D8">
        <v>6</v>
      </c>
      <c r="E8" s="14" t="s">
        <v>5</v>
      </c>
      <c r="F8" s="3">
        <v>2016</v>
      </c>
      <c r="G8" s="3">
        <v>6</v>
      </c>
      <c r="H8" s="3">
        <v>2015</v>
      </c>
      <c r="I8" s="3">
        <v>12</v>
      </c>
      <c r="J8" s="3">
        <v>2013</v>
      </c>
      <c r="K8" s="3">
        <v>12</v>
      </c>
      <c r="L8" s="3">
        <v>2012</v>
      </c>
      <c r="M8" s="3">
        <v>12</v>
      </c>
      <c r="N8" s="11">
        <v>43282</v>
      </c>
      <c r="O8" s="6">
        <f t="shared" si="5"/>
        <v>7</v>
      </c>
      <c r="P8" s="6">
        <f t="shared" si="6"/>
        <v>2018</v>
      </c>
      <c r="Q8" s="6">
        <v>5549.96</v>
      </c>
      <c r="R8" s="9">
        <f t="shared" si="7"/>
        <v>3.7214787238615342E-2</v>
      </c>
      <c r="S8" s="7">
        <f t="shared" si="2"/>
        <v>4.4804162142289307E-2</v>
      </c>
      <c r="T8" s="7">
        <f t="shared" si="3"/>
        <v>3.8363512664852453E-2</v>
      </c>
      <c r="U8" s="7">
        <f t="shared" si="4"/>
        <v>0.32388478062960185</v>
      </c>
      <c r="V8" s="10">
        <v>50</v>
      </c>
      <c r="W8" s="8">
        <f>((W9+'Portfólio kalkulačka'!G$10)*(1+'#DATA_KALKULACKA'!R8))</f>
        <v>36372.295447903962</v>
      </c>
      <c r="X8" s="26">
        <f>((X9+'Portfólio kalkulačka'!G$10*(1-'Portfólio kalkulačka'!G$11))*(1+'#DATA_KALKULACKA'!$R8))*(1-'Portfólio kalkulačka'!G$12)</f>
        <v>32812.149981338051</v>
      </c>
      <c r="Y8" s="8">
        <f>((Y9+'Portfólio kalkulačka'!H$10*(1-'Portfólio kalkulačka'!H$11))*(1+'#DATA_KALKULACKA'!$R8))*(1-'Portfólio kalkulačka'!H$12)</f>
        <v>30711.857596590009</v>
      </c>
      <c r="Z8" s="8">
        <f>((Z9+'Portfólio kalkulačka'!C$10-'Portfólio kalkulačka'!C$13))*(1+'#DATA_KALKULACKA'!$R8)</f>
        <v>31190.241739879904</v>
      </c>
      <c r="AA8" s="8">
        <f>((AA9+'Portfólio kalkulačka'!D$10-'Portfólio kalkulačka'!D$13))*(1+'#DATA_KALKULACKA'!$S8)</f>
        <v>29775.129406287851</v>
      </c>
      <c r="AB8" s="8">
        <f>((AB9+'Portfólio kalkulačka'!E$10-'Portfólio kalkulačka'!E$13))*(1+'#DATA_KALKULACKA'!$T8)</f>
        <v>23594.804640742379</v>
      </c>
      <c r="AC8" s="8">
        <f>(('Portfólio kalkulačka'!F$10+AC9-'Portfólio kalkulačka'!F$13))*(1+'#DATA_KALKULACKA'!$U8)</f>
        <v>17420.793981583935</v>
      </c>
      <c r="AD8" s="22">
        <f>'Portfólio kalkulačka'!$D$4/12</f>
        <v>3.3333333333333335E-3</v>
      </c>
      <c r="AE8" s="4">
        <f>((('Portfólio kalkulačka'!G$10*(1-'Portfólio kalkulačka'!G$11)+AE9))*(1+'#DATA_KALKULACKA'!AD8))*(1-'Portfólio kalkulačka'!G$12)</f>
        <v>56970.338517515418</v>
      </c>
      <c r="AF8" s="4">
        <f>((('Portfólio kalkulačka'!H$10*(1-'Portfólio kalkulačka'!H$11)+AF9))*(1+'#DATA_KALKULACKA'!$AD8))*(1-'Portfólio kalkulačka'!H$12)</f>
        <v>49362.988590007699</v>
      </c>
      <c r="AG8" s="4">
        <f>(AG9+'Portfólio kalkulačka'!$C$10-'Portfólio kalkulačka'!$C$13)*(1+'Portfólio kalkulačka'!$D$4/12)</f>
        <v>60710.804532205577</v>
      </c>
      <c r="AH8" s="4">
        <f>(AH9+'Portfólio kalkulačka'!D$10-'Portfólio kalkulačka'!D$13)*(1+'Portfólio kalkulačka'!$D$4/4)</f>
        <v>64637.922183178409</v>
      </c>
      <c r="AI8" s="4">
        <f>(AI9+'Portfólio kalkulačka'!E$10-'Portfólio kalkulačka'!E$13)*(1+'Portfólio kalkulačka'!$D$4/2)</f>
        <v>61748.03617050498</v>
      </c>
      <c r="AJ8" s="4">
        <f>(AJ9+'Portfólio kalkulačka'!F$10-'Portfólio kalkulačka'!F$13)*(1+'Portfólio kalkulačka'!$D$4)</f>
        <v>53968.597832305524</v>
      </c>
    </row>
    <row r="9" spans="1:36" x14ac:dyDescent="0.25">
      <c r="A9">
        <v>2017</v>
      </c>
      <c r="B9">
        <v>6</v>
      </c>
      <c r="C9">
        <v>2017</v>
      </c>
      <c r="D9">
        <v>3</v>
      </c>
      <c r="E9" s="14" t="s">
        <v>3</v>
      </c>
      <c r="F9" s="3">
        <v>2015</v>
      </c>
      <c r="G9" s="3">
        <v>12</v>
      </c>
      <c r="H9" s="3">
        <v>2015</v>
      </c>
      <c r="I9" s="3">
        <v>6</v>
      </c>
      <c r="J9" s="3">
        <v>2012</v>
      </c>
      <c r="K9" s="3">
        <v>12</v>
      </c>
      <c r="L9" s="3">
        <v>2011</v>
      </c>
      <c r="M9" s="3">
        <v>12</v>
      </c>
      <c r="N9" s="11">
        <v>43252</v>
      </c>
      <c r="O9" s="6">
        <f t="shared" si="5"/>
        <v>6</v>
      </c>
      <c r="P9" s="6">
        <f t="shared" si="6"/>
        <v>2018</v>
      </c>
      <c r="Q9" s="6">
        <v>5350.83</v>
      </c>
      <c r="R9" s="9">
        <f t="shared" si="7"/>
        <v>6.1544536582613264E-3</v>
      </c>
      <c r="S9" s="7">
        <f t="shared" si="2"/>
        <v>3.0882220082367198E-2</v>
      </c>
      <c r="T9" s="7">
        <f t="shared" si="3"/>
        <v>1.5068726496062477E-3</v>
      </c>
      <c r="U9" s="7">
        <f t="shared" si="4"/>
        <v>0.16003223804274319</v>
      </c>
      <c r="V9" s="10">
        <v>50</v>
      </c>
      <c r="W9" s="8">
        <f>((W10+'Portfólio kalkulačka'!G$10)*(1+'#DATA_KALKULACKA'!R9))</f>
        <v>34967.274295942305</v>
      </c>
      <c r="X9" s="26">
        <f>((X10+'Portfólio kalkulačka'!G$10*(1-'Portfólio kalkulačka'!G$11))*(1+'#DATA_KALKULACKA'!$R9))*(1-'Portfólio kalkulačka'!G$12)</f>
        <v>31567.531735203895</v>
      </c>
      <c r="Y9" s="8">
        <f>((Y10+'Portfólio kalkulačka'!H$10*(1-'Portfólio kalkulačka'!H$11))*(1+'#DATA_KALKULACKA'!$R9))*(1-'Portfólio kalkulačka'!H$12)</f>
        <v>29561.352938874516</v>
      </c>
      <c r="Z9" s="8">
        <f>((Z10+'Portfólio kalkulačka'!C$10-'Portfólio kalkulačka'!C$13))*(1+'#DATA_KALKULACKA'!$R9)</f>
        <v>29986.650280182486</v>
      </c>
      <c r="AA9" s="8">
        <f>((AA10+'Portfólio kalkulačka'!D$10-'Portfólio kalkulačka'!D$13))*(1+'#DATA_KALKULACKA'!$S9)</f>
        <v>28213.787511830233</v>
      </c>
      <c r="AB9" s="8">
        <f>((AB10+'Portfólio kalkulačka'!E$10-'Portfólio kalkulačka'!E$13))*(1+'#DATA_KALKULACKA'!$T9)</f>
        <v>22138.567936188123</v>
      </c>
      <c r="AC9" s="8">
        <f>(('Portfólio kalkulačka'!F$10+AC10-'Portfólio kalkulačka'!F$13))*(1+'#DATA_KALKULACKA'!$U9)</f>
        <v>11974.344513114729</v>
      </c>
      <c r="AD9" s="22">
        <f>'Portfólio kalkulačka'!$D$4/12</f>
        <v>3.3333333333333335E-3</v>
      </c>
      <c r="AE9" s="4">
        <f>((('Portfólio kalkulačka'!G$10*(1-'Portfólio kalkulačka'!G$11)+AE10))*(1+'#DATA_KALKULACKA'!AD9))*(1-'Portfólio kalkulačka'!G$12)</f>
        <v>56738.906196078548</v>
      </c>
      <c r="AF9" s="4">
        <f>((('Portfólio kalkulačka'!H$10*(1-'Portfólio kalkulačka'!H$11)+AF10))*(1+'#DATA_KALKULACKA'!$AD9))*(1-'Portfólio kalkulačka'!H$12)</f>
        <v>49183.772663702075</v>
      </c>
      <c r="AG9" s="4">
        <f>(AG10+'Portfólio kalkulačka'!$C$10-'Portfólio kalkulačka'!$C$13)*(1+'Portfólio kalkulačka'!$D$4/12)</f>
        <v>60424.60750718163</v>
      </c>
      <c r="AH9" s="4">
        <f>(AH10+'Portfólio kalkulačka'!D$10-'Portfólio kalkulačka'!D$13)*(1+'Portfólio kalkulačka'!$D$4/4)</f>
        <v>63713.442755622185</v>
      </c>
      <c r="AI9" s="4">
        <f>(AI10+'Portfólio kalkulačka'!E$10-'Portfólio kalkulačka'!E$13)*(1+'Portfólio kalkulačka'!$D$4/2)</f>
        <v>59952.790363240172</v>
      </c>
      <c r="AJ9" s="4">
        <f>(AJ10+'Portfólio kalkulačka'!F$10-'Portfólio kalkulačka'!F$13)*(1+'Portfólio kalkulačka'!$D$4)</f>
        <v>50708.382531063005</v>
      </c>
    </row>
    <row r="10" spans="1:36" x14ac:dyDescent="0.25">
      <c r="A10">
        <v>2017</v>
      </c>
      <c r="B10">
        <v>3</v>
      </c>
      <c r="C10">
        <v>2016</v>
      </c>
      <c r="D10">
        <v>12</v>
      </c>
      <c r="E10" s="14" t="s">
        <v>2</v>
      </c>
      <c r="F10" s="3">
        <v>2015</v>
      </c>
      <c r="G10" s="3">
        <v>6</v>
      </c>
      <c r="H10" s="3">
        <v>2014</v>
      </c>
      <c r="I10" s="3">
        <v>12</v>
      </c>
      <c r="J10" s="3">
        <v>2011</v>
      </c>
      <c r="K10" s="3">
        <v>12</v>
      </c>
      <c r="L10" s="3">
        <v>2010</v>
      </c>
      <c r="M10" s="3">
        <v>12</v>
      </c>
      <c r="N10" s="11">
        <v>43221</v>
      </c>
      <c r="O10" s="6">
        <f t="shared" si="5"/>
        <v>5</v>
      </c>
      <c r="P10" s="6">
        <f t="shared" si="6"/>
        <v>2018</v>
      </c>
      <c r="Q10" s="6">
        <v>5318.1</v>
      </c>
      <c r="R10" s="9">
        <f t="shared" si="7"/>
        <v>2.4082233142822009E-2</v>
      </c>
      <c r="S10" s="7">
        <f t="shared" si="2"/>
        <v>6.0661515521214633E-2</v>
      </c>
      <c r="T10" s="7">
        <f t="shared" si="3"/>
        <v>1.2312173691582795E-2</v>
      </c>
      <c r="U10" s="7">
        <f t="shared" si="4"/>
        <v>2.1118200436080242E-2</v>
      </c>
      <c r="V10" s="10">
        <v>50</v>
      </c>
      <c r="W10" s="8">
        <f>((W11+'Portfólio kalkulačka'!G$10)*(1+'#DATA_KALKULACKA'!R10))</f>
        <v>34653.386191161146</v>
      </c>
      <c r="X10" s="26">
        <f>((X11+'Portfólio kalkulačka'!G$10*(1-'Portfólio kalkulačka'!G$11))*(1+'#DATA_KALKULACKA'!$R10))*(1-'Portfólio kalkulačka'!G$12)</f>
        <v>31306.845048122756</v>
      </c>
      <c r="Y10" s="8">
        <f>((Y11+'Portfólio kalkulačka'!H$10*(1-'Portfólio kalkulačka'!H$11))*(1+'#DATA_KALKULACKA'!$R10))*(1-'Portfólio kalkulačka'!H$12)</f>
        <v>29331.563775768369</v>
      </c>
      <c r="Z10" s="8">
        <f>((Z11+'Portfólio kalkulačka'!C$10-'Portfólio kalkulačka'!C$13))*(1+'#DATA_KALKULACKA'!$R10)</f>
        <v>29718.727696458023</v>
      </c>
      <c r="AA10" s="8">
        <f>((AA11+'Portfólio kalkulačka'!D$10-'Portfólio kalkulačka'!D$13))*(1+'#DATA_KALKULACKA'!$S10)</f>
        <v>27084.084851115153</v>
      </c>
      <c r="AB10" s="8">
        <f>((AB11+'Portfólio kalkulačka'!E$10-'Portfólio kalkulačka'!E$13))*(1+'#DATA_KALKULACKA'!$T10)</f>
        <v>21520.758127303605</v>
      </c>
      <c r="AC10" s="8">
        <f>(('Portfólio kalkulačka'!F$10+AC11-'Portfólio kalkulačka'!F$13))*(1+'#DATA_KALKULACKA'!$U10)</f>
        <v>9137.9239123891621</v>
      </c>
      <c r="AD10" s="22">
        <f>'Portfólio kalkulačka'!$D$4/12</f>
        <v>3.3333333333333335E-3</v>
      </c>
      <c r="AE10" s="4">
        <f>((('Portfólio kalkulačka'!G$10*(1-'Portfólio kalkulačka'!G$11)+AE11))*(1+'#DATA_KALKULACKA'!AD10))*(1-'Portfólio kalkulačka'!G$12)</f>
        <v>56508.011858448364</v>
      </c>
      <c r="AF10" s="4">
        <f>((('Portfólio kalkulačka'!H$10*(1-'Portfólio kalkulačka'!H$11)+AF11))*(1+'#DATA_KALKULACKA'!$AD10))*(1-'Portfólio kalkulačka'!H$12)</f>
        <v>49004.847967160858</v>
      </c>
      <c r="AG10" s="4">
        <f>(AG11+'Portfólio kalkulačka'!$C$10-'Portfólio kalkulačka'!$C$13)*(1+'Portfólio kalkulačka'!$D$4/12)</f>
        <v>60139.361302838828</v>
      </c>
      <c r="AH10" s="4">
        <f>(AH11+'Portfólio kalkulačka'!D$10-'Portfólio kalkulačka'!D$13)*(1+'Portfólio kalkulačka'!$D$4/4)</f>
        <v>62798.116589724938</v>
      </c>
      <c r="AI10" s="4">
        <f>(AI11+'Portfólio kalkulačka'!E$10-'Portfólio kalkulačka'!E$13)*(1+'Portfólio kalkulačka'!$D$4/2)</f>
        <v>58192.745454157033</v>
      </c>
      <c r="AJ10" s="4">
        <f>(AJ11+'Portfólio kalkulačka'!F$10-'Portfólio kalkulačka'!F$13)*(1+'Portfólio kalkulačka'!$D$4)</f>
        <v>47573.560126022116</v>
      </c>
    </row>
    <row r="11" spans="1:36" x14ac:dyDescent="0.25">
      <c r="A11">
        <v>2016</v>
      </c>
      <c r="B11">
        <v>12</v>
      </c>
      <c r="C11">
        <v>2016</v>
      </c>
      <c r="D11">
        <v>9</v>
      </c>
      <c r="E11" s="14" t="s">
        <v>4</v>
      </c>
      <c r="F11" s="3">
        <v>2014</v>
      </c>
      <c r="G11" s="3">
        <v>12</v>
      </c>
      <c r="H11" s="3">
        <v>2014</v>
      </c>
      <c r="I11" s="3">
        <v>6</v>
      </c>
      <c r="J11" s="3">
        <v>2010</v>
      </c>
      <c r="K11" s="3">
        <v>12</v>
      </c>
      <c r="L11" s="3">
        <v>2009</v>
      </c>
      <c r="M11" s="3">
        <v>12</v>
      </c>
      <c r="N11" s="11">
        <v>43191</v>
      </c>
      <c r="O11" s="6">
        <f t="shared" si="5"/>
        <v>4</v>
      </c>
      <c r="P11" s="6">
        <f t="shared" si="6"/>
        <v>2018</v>
      </c>
      <c r="Q11" s="6">
        <v>5193.04</v>
      </c>
      <c r="R11" s="9">
        <f t="shared" si="7"/>
        <v>3.8370908472335958E-3</v>
      </c>
      <c r="S11" s="7">
        <f t="shared" si="2"/>
        <v>3.8242588072000754E-2</v>
      </c>
      <c r="T11" s="7">
        <f t="shared" si="3"/>
        <v>6.1162441092512267E-2</v>
      </c>
      <c r="U11" s="7">
        <f t="shared" si="4"/>
        <v>0.15063401360544215</v>
      </c>
      <c r="V11" s="10">
        <v>50</v>
      </c>
      <c r="W11" s="8">
        <f>((W12+'Portfólio kalkulačka'!G$10)*(1+'#DATA_KALKULACKA'!R11))</f>
        <v>33738.480025976845</v>
      </c>
      <c r="X11" s="26">
        <f>((X12+'Portfólio kalkulačka'!G$10*(1-'Portfólio kalkulačka'!G$11))*(1+'#DATA_KALKULACKA'!$R11))*(1-'Portfólio kalkulačka'!G$12)</f>
        <v>30502.237104934302</v>
      </c>
      <c r="Y11" s="8">
        <f>((Y12+'Portfólio kalkulačka'!H$10*(1-'Portfólio kalkulačka'!H$11))*(1+'#DATA_KALKULACKA'!$R11))*(1-'Portfólio kalkulačka'!H$12)</f>
        <v>28591.579131119652</v>
      </c>
      <c r="Z11" s="8">
        <f>((Z12+'Portfólio kalkulačka'!C$10-'Portfólio kalkulačka'!C$13))*(1+'#DATA_KALKULACKA'!$R11)</f>
        <v>28935.364552530857</v>
      </c>
      <c r="AA11" s="8">
        <f>((AA12+'Portfólio kalkulačka'!D$10-'Portfólio kalkulačka'!D$13))*(1+'#DATA_KALKULACKA'!$S11)</f>
        <v>25250.587730420662</v>
      </c>
      <c r="AB11" s="8">
        <f>((AB12+'Portfólio kalkulačka'!E$10-'Portfólio kalkulačka'!E$13))*(1+'#DATA_KALKULACKA'!$T11)</f>
        <v>20674.513461059345</v>
      </c>
      <c r="AC11" s="8">
        <f>(('Portfólio kalkulačka'!F$10+AC12-'Portfólio kalkulačka'!F$13))*(1+'#DATA_KALKULACKA'!$U11)</f>
        <v>7764.4384367908715</v>
      </c>
      <c r="AD11" s="22">
        <f>'Portfólio kalkulačka'!$D$4/12</f>
        <v>3.3333333333333335E-3</v>
      </c>
      <c r="AE11" s="4">
        <f>((('Portfólio kalkulačka'!G$10*(1-'Portfólio kalkulačka'!G$11)+AE12))*(1+'#DATA_KALKULACKA'!AD11))*(1-'Portfólio kalkulačka'!G$12)</f>
        <v>56277.654254036453</v>
      </c>
      <c r="AF11" s="4">
        <f>((('Portfólio kalkulačka'!H$10*(1-'Portfólio kalkulačka'!H$11)+AF12))*(1+'#DATA_KALKULACKA'!$AD11))*(1-'Portfólio kalkulačka'!H$12)</f>
        <v>48826.214027129361</v>
      </c>
      <c r="AG11" s="4">
        <f>(AG12+'Portfólio kalkulačka'!$C$10-'Portfólio kalkulačka'!$C$13)*(1+'Portfólio kalkulačka'!$D$4/12)</f>
        <v>59855.062760304478</v>
      </c>
      <c r="AH11" s="4">
        <f>(AH12+'Portfólio kalkulačka'!D$10-'Portfólio kalkulačka'!D$13)*(1+'Portfólio kalkulačka'!$D$4/4)</f>
        <v>61891.853059133602</v>
      </c>
      <c r="AI11" s="4">
        <f>(AI12+'Portfólio kalkulačka'!E$10-'Portfólio kalkulačka'!E$13)*(1+'Portfólio kalkulačka'!$D$4/2)</f>
        <v>56467.211229565721</v>
      </c>
      <c r="AJ11" s="4">
        <f>(AJ12+'Portfólio kalkulačka'!F$10-'Portfólio kalkulačka'!F$13)*(1+'Portfólio kalkulačka'!$D$4)</f>
        <v>44559.307813482803</v>
      </c>
    </row>
    <row r="12" spans="1:36" x14ac:dyDescent="0.25">
      <c r="A12">
        <v>2016</v>
      </c>
      <c r="B12">
        <v>9</v>
      </c>
      <c r="C12">
        <v>2016</v>
      </c>
      <c r="D12">
        <v>6</v>
      </c>
      <c r="E12" s="14" t="s">
        <v>5</v>
      </c>
      <c r="F12" s="3">
        <v>2014</v>
      </c>
      <c r="G12" s="3">
        <v>6</v>
      </c>
      <c r="H12" s="3">
        <v>2013</v>
      </c>
      <c r="I12" s="3">
        <v>12</v>
      </c>
      <c r="J12" s="3">
        <v>2009</v>
      </c>
      <c r="K12" s="3">
        <v>12</v>
      </c>
      <c r="L12" s="3">
        <v>2008</v>
      </c>
      <c r="M12" s="3">
        <v>12</v>
      </c>
      <c r="N12" s="11">
        <v>43160</v>
      </c>
      <c r="O12" s="6">
        <f t="shared" si="5"/>
        <v>3</v>
      </c>
      <c r="P12" s="6">
        <f t="shared" si="6"/>
        <v>2018</v>
      </c>
      <c r="Q12" s="6">
        <v>5173.1899999999996</v>
      </c>
      <c r="R12" s="9">
        <f t="shared" si="7"/>
        <v>-2.5414037817746222E-2</v>
      </c>
      <c r="S12" s="7">
        <f t="shared" si="2"/>
        <v>3.8518626786384881E-2</v>
      </c>
      <c r="T12" s="7">
        <f t="shared" si="3"/>
        <v>7.1356832418966065E-2</v>
      </c>
      <c r="U12" s="7">
        <f t="shared" si="4"/>
        <v>0.26464232129829729</v>
      </c>
      <c r="V12" s="10">
        <v>50</v>
      </c>
      <c r="W12" s="8">
        <f>((W13+'Portfólio kalkulačka'!G$10)*(1+'#DATA_KALKULACKA'!R12))</f>
        <v>33509.517254937986</v>
      </c>
      <c r="X12" s="26">
        <f>((X13+'Portfólio kalkulačka'!G$10*(1-'Portfólio kalkulačka'!G$11))*(1+'#DATA_KALKULACKA'!$R12))*(1-'Portfólio kalkulačka'!G$12)</f>
        <v>30317.060686739122</v>
      </c>
      <c r="Y12" s="8">
        <f>((Y13+'Portfólio kalkulačka'!H$10*(1-'Portfólio kalkulačka'!H$11))*(1+'#DATA_KALKULACKA'!$R12))*(1-'Portfólio kalkulačka'!H$12)</f>
        <v>28431.792343848971</v>
      </c>
      <c r="Z12" s="8">
        <f>((Z13+'Portfólio kalkulačka'!C$10-'Portfólio kalkulačka'!C$13))*(1+'#DATA_KALKULACKA'!$R12)</f>
        <v>28740.261324678242</v>
      </c>
      <c r="AA12" s="8">
        <f>((AA13+'Portfólio kalkulačka'!D$10-'Portfólio kalkulačka'!D$13))*(1+'#DATA_KALKULACKA'!$S12)</f>
        <v>24036.008540600887</v>
      </c>
      <c r="AB12" s="8">
        <f>((AB13+'Portfólio kalkulačka'!E$10-'Portfólio kalkulačka'!E$13))*(1+'#DATA_KALKULACKA'!$T12)</f>
        <v>18898.392213725587</v>
      </c>
      <c r="AC12" s="8">
        <f>(('Portfólio kalkulačka'!F$10+AC13-'Portfólio kalkulačka'!F$13))*(1+'#DATA_KALKULACKA'!$U12)</f>
        <v>5563.4653347474687</v>
      </c>
      <c r="AD12" s="22">
        <f>'Portfólio kalkulačka'!$D$4/12</f>
        <v>3.3333333333333335E-3</v>
      </c>
      <c r="AE12" s="4">
        <f>((('Portfólio kalkulačka'!G$10*(1-'Portfólio kalkulačka'!G$11)+AE13))*(1+'#DATA_KALKULACKA'!AD12))*(1-'Portfólio kalkulačka'!G$12)</f>
        <v>56047.832135161523</v>
      </c>
      <c r="AF12" s="4">
        <f>((('Portfólio kalkulačka'!H$10*(1-'Portfólio kalkulačka'!H$11)+AF13))*(1+'#DATA_KALKULACKA'!$AD12))*(1-'Portfólio kalkulačka'!H$12)</f>
        <v>48647.870371121964</v>
      </c>
      <c r="AG12" s="4">
        <f>(AG13+'Portfólio kalkulačka'!$C$10-'Portfólio kalkulačka'!$C$13)*(1+'Portfólio kalkulačka'!$D$4/12)</f>
        <v>59571.708731200473</v>
      </c>
      <c r="AH12" s="4">
        <f>(AH13+'Portfólio kalkulačka'!D$10-'Portfólio kalkulačka'!D$13)*(1+'Portfólio kalkulačka'!$D$4/4)</f>
        <v>60994.562434785745</v>
      </c>
      <c r="AI12" s="4">
        <f>(AI13+'Portfólio kalkulačka'!E$10-'Portfólio kalkulačka'!E$13)*(1+'Portfólio kalkulačka'!$D$4/2)</f>
        <v>54775.511009378155</v>
      </c>
      <c r="AJ12" s="4">
        <f>(AJ13+'Portfólio kalkulačka'!F$10-'Portfólio kalkulačka'!F$13)*(1+'Portfólio kalkulačka'!$D$4)</f>
        <v>41660.988282195001</v>
      </c>
    </row>
    <row r="13" spans="1:36" x14ac:dyDescent="0.25">
      <c r="A13">
        <v>2016</v>
      </c>
      <c r="B13">
        <v>6</v>
      </c>
      <c r="C13">
        <v>2016</v>
      </c>
      <c r="D13">
        <v>3</v>
      </c>
      <c r="E13" s="14" t="s">
        <v>3</v>
      </c>
      <c r="F13" s="3">
        <v>2013</v>
      </c>
      <c r="G13" s="3">
        <v>12</v>
      </c>
      <c r="H13" s="3">
        <v>2013</v>
      </c>
      <c r="I13" s="3">
        <v>6</v>
      </c>
      <c r="J13" s="3">
        <v>2008</v>
      </c>
      <c r="K13" s="3">
        <v>12</v>
      </c>
      <c r="L13" s="3">
        <v>2007</v>
      </c>
      <c r="M13" s="3">
        <v>12</v>
      </c>
      <c r="N13" s="11">
        <v>43132</v>
      </c>
      <c r="O13" s="6">
        <f t="shared" si="5"/>
        <v>2</v>
      </c>
      <c r="P13" s="6">
        <f t="shared" si="6"/>
        <v>2018</v>
      </c>
      <c r="Q13" s="6">
        <v>5308.09</v>
      </c>
      <c r="R13" s="9">
        <f t="shared" si="7"/>
        <v>-3.6855790289246806E-2</v>
      </c>
      <c r="S13" s="7">
        <f t="shared" si="2"/>
        <v>2.4553911456168274E-2</v>
      </c>
      <c r="T13" s="7">
        <f t="shared" si="3"/>
        <v>0.16309556383434023</v>
      </c>
      <c r="U13" s="7">
        <f t="shared" si="4"/>
        <v>-0.36997610819389221</v>
      </c>
      <c r="V13" s="10">
        <v>50</v>
      </c>
      <c r="W13" s="8">
        <f>((W14+'Portfólio kalkulačka'!G$10)*(1+'#DATA_KALKULACKA'!R13))</f>
        <v>34283.336673457532</v>
      </c>
      <c r="X13" s="26">
        <f>((X14+'Portfólio kalkulačka'!G$10*(1-'Portfólio kalkulačka'!G$11))*(1+'#DATA_KALKULACKA'!$R13))*(1-'Portfólio kalkulačka'!G$12)</f>
        <v>31039.769972513513</v>
      </c>
      <c r="Y13" s="8">
        <f>((Y14+'Portfólio kalkulačka'!H$10*(1-'Portfólio kalkulačka'!H$11))*(1+'#DATA_KALKULACKA'!$R13))*(1-'Portfólio kalkulačka'!H$12)</f>
        <v>29123.880078084559</v>
      </c>
      <c r="Z13" s="8">
        <f>((Z14+'Portfólio kalkulačka'!C$10-'Portfólio kalkulačka'!C$13))*(1+'#DATA_KALKULACKA'!$R13)</f>
        <v>29405.214032330408</v>
      </c>
      <c r="AA13" s="8">
        <f>((AA14+'Portfólio kalkulačka'!D$10-'Portfólio kalkulačka'!D$13))*(1+'#DATA_KALKULACKA'!$S13)</f>
        <v>22860.013656898431</v>
      </c>
      <c r="AB13" s="8">
        <f>((AB14+'Portfólio kalkulačka'!E$10-'Portfólio kalkulačka'!E$13))*(1+'#DATA_KALKULACKA'!$T13)</f>
        <v>17055.18048913806</v>
      </c>
      <c r="AC13" s="8">
        <f>(('Portfólio kalkulačka'!F$10+AC14-'Portfólio kalkulačka'!F$13))*(1+'#DATA_KALKULACKA'!$U13)</f>
        <v>3214.7401970510891</v>
      </c>
      <c r="AD13" s="22">
        <f>'Portfólio kalkulačka'!$D$4/12</f>
        <v>3.3333333333333335E-3</v>
      </c>
      <c r="AE13" s="4">
        <f>((('Portfólio kalkulačka'!G$10*(1-'Portfólio kalkulačka'!G$11)+AE14))*(1+'#DATA_KALKULACKA'!AD13))*(1-'Portfólio kalkulačka'!G$12)</f>
        <v>55818.544257042609</v>
      </c>
      <c r="AF13" s="4">
        <f>((('Portfólio kalkulačka'!H$10*(1-'Portfólio kalkulačka'!H$11)+AF14))*(1+'#DATA_KALKULACKA'!$AD13))*(1-'Portfólio kalkulačka'!H$12)</f>
        <v>48469.81652742083</v>
      </c>
      <c r="AG13" s="4">
        <f>(AG14+'Portfólio kalkulačka'!$C$10-'Portfólio kalkulačka'!$C$13)*(1+'Portfólio kalkulačka'!$D$4/12)</f>
        <v>59289.296077608444</v>
      </c>
      <c r="AH13" s="4">
        <f>(AH14+'Portfólio kalkulačka'!D$10-'Portfólio kalkulačka'!D$13)*(1+'Portfólio kalkulačka'!$D$4/4)</f>
        <v>60106.155876025492</v>
      </c>
      <c r="AI13" s="4">
        <f>(AI14+'Portfólio kalkulačka'!E$10-'Portfólio kalkulačka'!E$13)*(1+'Portfólio kalkulačka'!$D$4/2)</f>
        <v>53116.981381743288</v>
      </c>
      <c r="AJ13" s="4">
        <f>(AJ14+'Portfólio kalkulačka'!F$10-'Portfólio kalkulačka'!F$13)*(1+'Portfólio kalkulačka'!$D$4)</f>
        <v>38874.142579033651</v>
      </c>
    </row>
    <row r="14" spans="1:36" x14ac:dyDescent="0.25">
      <c r="A14">
        <v>2016</v>
      </c>
      <c r="B14">
        <v>3</v>
      </c>
      <c r="C14">
        <v>2015</v>
      </c>
      <c r="D14">
        <v>12</v>
      </c>
      <c r="E14" s="14" t="s">
        <v>2</v>
      </c>
      <c r="F14" s="3">
        <v>2013</v>
      </c>
      <c r="G14" s="3">
        <v>6</v>
      </c>
      <c r="H14" s="3">
        <v>2012</v>
      </c>
      <c r="I14" s="3">
        <v>12</v>
      </c>
      <c r="J14" s="3">
        <v>2007</v>
      </c>
      <c r="K14" s="3">
        <v>12</v>
      </c>
      <c r="L14" s="3">
        <v>2006</v>
      </c>
      <c r="M14" s="3">
        <v>12</v>
      </c>
      <c r="N14" s="11">
        <v>43101</v>
      </c>
      <c r="O14" s="6">
        <f t="shared" si="5"/>
        <v>1</v>
      </c>
      <c r="P14" s="6">
        <f t="shared" si="6"/>
        <v>2018</v>
      </c>
      <c r="Q14" s="6">
        <v>5511.21</v>
      </c>
      <c r="R14" s="9">
        <f t="shared" si="7"/>
        <v>5.7253738902232176E-2</v>
      </c>
      <c r="S14" s="7">
        <f t="shared" si="2"/>
        <v>1.3478647686832797E-2</v>
      </c>
      <c r="T14" s="7">
        <f t="shared" si="3"/>
        <v>0.13824248135311679</v>
      </c>
      <c r="U14" s="7">
        <f t="shared" si="4"/>
        <v>5.4937263566210565E-2</v>
      </c>
      <c r="V14" s="10">
        <v>50</v>
      </c>
      <c r="W14" s="8">
        <f>((W15+'Portfólio kalkulačka'!G$10)*(1+'#DATA_KALKULACKA'!R14))</f>
        <v>35495.226891052313</v>
      </c>
      <c r="X14" s="26">
        <f>((X15+'Portfólio kalkulačka'!G$10*(1-'Portfólio kalkulačka'!G$11))*(1+'#DATA_KALKULACKA'!$R14))*(1-'Portfólio kalkulačka'!G$12)</f>
        <v>32160.801284231238</v>
      </c>
      <c r="Y14" s="8">
        <f>((Y15+'Portfólio kalkulačka'!H$10*(1-'Portfólio kalkulačka'!H$11))*(1+'#DATA_KALKULACKA'!$R14))*(1-'Portfólio kalkulačka'!H$12)</f>
        <v>30190.830631200337</v>
      </c>
      <c r="Z14" s="8">
        <f>((Z15+'Portfólio kalkulačka'!C$10-'Portfólio kalkulačka'!C$13))*(1+'#DATA_KALKULACKA'!$R14)</f>
        <v>30445.937431754108</v>
      </c>
      <c r="AA14" s="8">
        <f>((AA15+'Portfólio kalkulačka'!D$10-'Portfólio kalkulačka'!D$13))*(1+'#DATA_KALKULACKA'!$S14)</f>
        <v>22027.662787420493</v>
      </c>
      <c r="AB14" s="8">
        <f>((AB15+'Portfólio kalkulačka'!E$10-'Portfólio kalkulačka'!E$13))*(1+'#DATA_KALKULACKA'!$T14)</f>
        <v>14079.110643404732</v>
      </c>
      <c r="AC14" s="8">
        <f>(('Portfólio kalkulačka'!F$10+AC15-'Portfólio kalkulačka'!F$13))*(1+'#DATA_KALKULACKA'!$U14)</f>
        <v>3918.0687102679553</v>
      </c>
      <c r="AD14" s="22">
        <f>'Portfólio kalkulačka'!$D$4/12</f>
        <v>3.3333333333333335E-3</v>
      </c>
      <c r="AE14" s="4">
        <f>((('Portfólio kalkulačka'!G$10*(1-'Portfólio kalkulačka'!G$11)+AE15))*(1+'#DATA_KALKULACKA'!AD14))*(1-'Portfólio kalkulačka'!G$12)</f>
        <v>55589.789377792345</v>
      </c>
      <c r="AF14" s="4">
        <f>((('Portfólio kalkulačka'!H$10*(1-'Portfólio kalkulačka'!H$11)+AF15))*(1+'#DATA_KALKULACKA'!$AD14))*(1-'Portfólio kalkulačka'!H$12)</f>
        <v>48292.052025074685</v>
      </c>
      <c r="AG14" s="4">
        <f>(AG15+'Portfólio kalkulačka'!$C$10-'Portfólio kalkulačka'!$C$13)*(1+'Portfólio kalkulačka'!$D$4/12)</f>
        <v>59007.821672034988</v>
      </c>
      <c r="AH14" s="4">
        <f>(AH15+'Portfólio kalkulačka'!D$10-'Portfólio kalkulačka'!D$13)*(1+'Portfólio kalkulačka'!$D$4/4)</f>
        <v>59226.545421807416</v>
      </c>
      <c r="AI14" s="4">
        <f>(AI15+'Portfólio kalkulačka'!E$10-'Portfólio kalkulačka'!E$13)*(1+'Portfólio kalkulačka'!$D$4/2)</f>
        <v>51490.971942885575</v>
      </c>
      <c r="AJ14" s="4">
        <f>(AJ15+'Portfólio kalkulačka'!F$10-'Portfólio kalkulačka'!F$13)*(1+'Portfólio kalkulačka'!$D$4)</f>
        <v>36194.483249070814</v>
      </c>
    </row>
    <row r="15" spans="1:36" x14ac:dyDescent="0.25">
      <c r="A15">
        <v>2015</v>
      </c>
      <c r="B15">
        <v>12</v>
      </c>
      <c r="C15">
        <v>2015</v>
      </c>
      <c r="D15">
        <v>9</v>
      </c>
      <c r="E15" s="14" t="s">
        <v>4</v>
      </c>
      <c r="F15" s="3">
        <v>2012</v>
      </c>
      <c r="G15" s="3">
        <v>12</v>
      </c>
      <c r="H15" s="3">
        <v>2012</v>
      </c>
      <c r="I15" s="3">
        <v>6</v>
      </c>
      <c r="J15" s="3">
        <v>2006</v>
      </c>
      <c r="K15" s="3">
        <v>12</v>
      </c>
      <c r="L15" s="3">
        <v>2005</v>
      </c>
      <c r="M15" s="3">
        <v>12</v>
      </c>
      <c r="N15" s="11">
        <v>43070</v>
      </c>
      <c r="O15" s="6">
        <f t="shared" si="5"/>
        <v>12</v>
      </c>
      <c r="P15" s="6">
        <f t="shared" si="6"/>
        <v>2017</v>
      </c>
      <c r="Q15" s="6">
        <v>5212.76</v>
      </c>
      <c r="R15" s="9">
        <f t="shared" si="7"/>
        <v>1.1118352652731993E-2</v>
      </c>
      <c r="S15" s="7">
        <f t="shared" si="2"/>
        <v>7.0425217846769153E-2</v>
      </c>
      <c r="T15" s="7">
        <f t="shared" si="3"/>
        <v>5.9501901607164807E-2</v>
      </c>
      <c r="U15" s="7">
        <f t="shared" si="4"/>
        <v>0.15794463807112516</v>
      </c>
      <c r="V15" s="10">
        <v>50</v>
      </c>
      <c r="W15" s="8">
        <f>((W16+'Portfólio kalkulačka'!G$10)*(1+'#DATA_KALKULACKA'!R15))</f>
        <v>33473.044563462812</v>
      </c>
      <c r="X15" s="26">
        <f>((X16+'Portfólio kalkulačka'!G$10*(1-'Portfólio kalkulačka'!G$11))*(1+'#DATA_KALKULACKA'!$R15))*(1-'Portfólio kalkulačka'!G$12)</f>
        <v>30350.638619331236</v>
      </c>
      <c r="Y15" s="8">
        <f>((Y16+'Portfólio kalkulačka'!H$10*(1-'Portfólio kalkulačka'!H$11))*(1+'#DATA_KALKULACKA'!$R15))*(1-'Portfólio kalkulačka'!H$12)</f>
        <v>28505.526359731932</v>
      </c>
      <c r="Z15" s="8">
        <f>((Z16+'Portfólio kalkulačka'!C$10-'Portfólio kalkulačka'!C$13))*(1+'#DATA_KALKULACKA'!$R15)</f>
        <v>28712.690600022601</v>
      </c>
      <c r="AA15" s="8">
        <f>((AA16+'Portfólio kalkulačka'!D$10-'Portfólio kalkulačka'!D$13))*(1+'#DATA_KALKULACKA'!$S15)</f>
        <v>21450.208311513528</v>
      </c>
      <c r="AB15" s="8">
        <f>((AB16+'Portfólio kalkulačka'!E$10-'Portfólio kalkulačka'!E$13))*(1+'#DATA_KALKULACKA'!$T15)</f>
        <v>11784.666389456668</v>
      </c>
      <c r="AC15" s="8">
        <f>(('Portfólio kalkulačka'!F$10+'Portfólio kalkulačka'!F$9-'Portfólio kalkulačka'!F$13))*(1+'#DATA_KALKULACKA'!$U15)</f>
        <v>2529.5300618663728</v>
      </c>
      <c r="AD15" s="22">
        <f>'Portfólio kalkulačka'!$D$4/12</f>
        <v>3.3333333333333335E-3</v>
      </c>
      <c r="AE15" s="4">
        <f>((('Portfólio kalkulačka'!G$10*(1-'Portfólio kalkulačka'!G$11)+AE16))*(1+'#DATA_KALKULACKA'!AD15))*(1-'Portfólio kalkulačka'!G$12)</f>
        <v>55361.566258410247</v>
      </c>
      <c r="AF15" s="4">
        <f>((('Portfólio kalkulačka'!H$10*(1-'Portfólio kalkulačka'!H$11)+AF16))*(1+'#DATA_KALKULACKA'!$AD15))*(1-'Portfólio kalkulačka'!H$12)</f>
        <v>48114.576393897543</v>
      </c>
      <c r="AG15" s="4">
        <f>(AG16+'Portfólio kalkulačka'!$C$10-'Portfólio kalkulačka'!$C$13)*(1+'Portfólio kalkulačka'!$D$4/12)</f>
        <v>58727.282397377057</v>
      </c>
      <c r="AH15" s="4">
        <f>(AH16+'Portfólio kalkulačka'!D$10-'Portfólio kalkulačka'!D$13)*(1+'Portfólio kalkulačka'!$D$4/4)</f>
        <v>58355.643981987538</v>
      </c>
      <c r="AI15" s="4">
        <f>(AI16+'Portfólio kalkulačka'!E$10-'Portfólio kalkulačka'!E$13)*(1+'Portfólio kalkulačka'!$D$4/2)</f>
        <v>49896.845042044682</v>
      </c>
      <c r="AJ15" s="4">
        <f>(AJ16+'Portfólio kalkulačka'!F$10-'Portfólio kalkulačka'!F$13)*(1+'Portfólio kalkulačka'!$D$4)</f>
        <v>33617.887739491169</v>
      </c>
    </row>
    <row r="16" spans="1:36" x14ac:dyDescent="0.25">
      <c r="A16">
        <v>2015</v>
      </c>
      <c r="B16">
        <v>9</v>
      </c>
      <c r="C16">
        <v>2015</v>
      </c>
      <c r="D16">
        <v>6</v>
      </c>
      <c r="E16" s="14" t="s">
        <v>5</v>
      </c>
      <c r="F16" s="3">
        <v>2012</v>
      </c>
      <c r="G16" s="3">
        <v>6</v>
      </c>
      <c r="H16" s="3">
        <v>2011</v>
      </c>
      <c r="I16" s="3">
        <v>12</v>
      </c>
      <c r="N16" s="11">
        <v>43040</v>
      </c>
      <c r="O16" s="6">
        <f t="shared" si="5"/>
        <v>11</v>
      </c>
      <c r="P16" s="6">
        <f t="shared" si="6"/>
        <v>2017</v>
      </c>
      <c r="Q16" s="6">
        <v>5155.4399999999996</v>
      </c>
      <c r="R16" s="9">
        <f t="shared" si="7"/>
        <v>3.0669548163445613E-2</v>
      </c>
      <c r="S16" s="7">
        <f t="shared" si="2"/>
        <v>-6.4384082183523941E-2</v>
      </c>
      <c r="T16" s="7">
        <f t="shared" si="3"/>
        <v>9.4884526665863764E-2</v>
      </c>
      <c r="V16" s="10">
        <v>50</v>
      </c>
      <c r="W16" s="8">
        <f>((W17+'Portfólio kalkulačka'!G$10)*(1+'#DATA_KALKULACKA'!R16))</f>
        <v>33004.971812294963</v>
      </c>
      <c r="X16" s="26">
        <f>((X17+'Portfólio kalkulačka'!G$10*(1-'Portfólio kalkulačka'!G$11))*(1+'#DATA_KALKULACKA'!$R16))*(1-'Portfólio kalkulačka'!G$12)</f>
        <v>29947.947085139644</v>
      </c>
      <c r="Y16" s="8">
        <f>((Y17+'Portfólio kalkulačka'!H$10*(1-'Portfólio kalkulačka'!H$11))*(1+'#DATA_KALKULACKA'!$R16))*(1-'Portfólio kalkulačka'!H$12)</f>
        <v>28141.085051257764</v>
      </c>
      <c r="Z16" s="8">
        <f>((Z17+'Portfólio kalkulačka'!C$10-'Portfólio kalkulačka'!C$13))*(1+'#DATA_KALKULACKA'!$R16)</f>
        <v>28312.463149460265</v>
      </c>
      <c r="AA16" s="8">
        <f>((AA17+'Portfólio kalkulačka'!D$10-'Portfólio kalkulačka'!D$13))*(1+'#DATA_KALKULACKA'!$S16)</f>
        <v>19754.460175715994</v>
      </c>
      <c r="AB16" s="8">
        <f>((AB17+'Portfólio kalkulačka'!E$10-'Portfólio kalkulačka'!E$13))*(1+'#DATA_KALKULACKA'!$T16)</f>
        <v>10538.336468325764</v>
      </c>
      <c r="AD16" s="22">
        <f>'Portfólio kalkulačka'!$D$4/12</f>
        <v>3.3333333333333335E-3</v>
      </c>
      <c r="AE16" s="4">
        <f>((('Portfólio kalkulačka'!G$10*(1-'Portfólio kalkulačka'!G$11)+AE17))*(1+'#DATA_KALKULACKA'!AD16))*(1-'Portfólio kalkulačka'!G$12)</f>
        <v>55133.873662775972</v>
      </c>
      <c r="AF16" s="4">
        <f>((('Portfólio kalkulačka'!H$10*(1-'Portfólio kalkulačka'!H$11)+AF17))*(1+'#DATA_KALKULACKA'!$AD16))*(1-'Portfólio kalkulačka'!H$12)</f>
        <v>47937.38916446751</v>
      </c>
      <c r="AG16" s="4">
        <f>(AG17+'Portfólio kalkulačka'!$C$10-'Portfólio kalkulačka'!$C$13)*(1+'Portfólio kalkulačka'!$D$4/12)</f>
        <v>58447.675146887428</v>
      </c>
      <c r="AH16" s="4">
        <f>(AH17+'Portfólio kalkulačka'!D$10-'Portfólio kalkulačka'!D$13)*(1+'Portfólio kalkulačka'!$D$4/4)</f>
        <v>57493.365328700529</v>
      </c>
      <c r="AI16" s="4">
        <f>(AI17+'Portfólio kalkulačka'!E$10-'Portfólio kalkulačka'!E$13)*(1+'Portfólio kalkulačka'!$D$4/2)</f>
        <v>48333.975531416356</v>
      </c>
      <c r="AJ16" s="4">
        <f>(AJ17+'Portfólio kalkulačka'!F$10-'Portfólio kalkulačka'!F$13)*(1+'Portfólio kalkulačka'!$D$4)</f>
        <v>31140.392057203047</v>
      </c>
    </row>
    <row r="17" spans="1:36" x14ac:dyDescent="0.25">
      <c r="A17">
        <v>2015</v>
      </c>
      <c r="B17">
        <v>6</v>
      </c>
      <c r="C17">
        <v>2015</v>
      </c>
      <c r="D17">
        <v>3</v>
      </c>
      <c r="E17" s="14" t="s">
        <v>3</v>
      </c>
      <c r="F17" s="3">
        <v>2011</v>
      </c>
      <c r="G17" s="3">
        <v>12</v>
      </c>
      <c r="H17" s="3">
        <v>2011</v>
      </c>
      <c r="I17" s="3">
        <v>6</v>
      </c>
      <c r="N17" s="11">
        <v>43009</v>
      </c>
      <c r="O17" s="6">
        <f t="shared" si="5"/>
        <v>10</v>
      </c>
      <c r="P17" s="6">
        <f t="shared" si="6"/>
        <v>2017</v>
      </c>
      <c r="Q17" s="6">
        <v>5002.03</v>
      </c>
      <c r="R17" s="9">
        <f t="shared" si="7"/>
        <v>2.3334840434781613E-2</v>
      </c>
      <c r="S17" s="7">
        <f t="shared" si="2"/>
        <v>2.7803546134702473E-3</v>
      </c>
      <c r="T17" s="7">
        <f t="shared" si="3"/>
        <v>-3.6901224985055631E-2</v>
      </c>
      <c r="V17" s="10">
        <v>50</v>
      </c>
      <c r="W17" s="8">
        <f>((W18+'Portfólio kalkulačka'!G$10)*(1+'#DATA_KALKULACKA'!R17))</f>
        <v>31922.845606631789</v>
      </c>
      <c r="X17" s="26">
        <f>((X18+'Portfólio kalkulačka'!G$10*(1-'Portfólio kalkulačka'!G$11))*(1+'#DATA_KALKULACKA'!$R17))*(1-'Portfólio kalkulačka'!G$12)</f>
        <v>28986.87438482837</v>
      </c>
      <c r="Y17" s="8">
        <f>((Y18+'Portfólio kalkulačka'!H$10*(1-'Portfólio kalkulačka'!H$11))*(1+'#DATA_KALKULACKA'!$R17))*(1-'Portfólio kalkulačka'!H$12)</f>
        <v>27251.188440420501</v>
      </c>
      <c r="Z17" s="8">
        <f>((Z18+'Portfólio kalkulačka'!C$10-'Portfólio kalkulačka'!C$13))*(1+'#DATA_KALKULACKA'!$R17)</f>
        <v>27385.47153443639</v>
      </c>
      <c r="AA17" s="8">
        <f>((AA18+'Portfólio kalkulačka'!D$10-'Portfólio kalkulačka'!D$13))*(1+'#DATA_KALKULACKA'!$S17)</f>
        <v>20829.356444232591</v>
      </c>
      <c r="AB17" s="8">
        <f>((AB18+'Portfólio kalkulačka'!E$10-'Portfólio kalkulačka'!E$13))*(1+'#DATA_KALKULACKA'!$T17)</f>
        <v>9040.566581602945</v>
      </c>
      <c r="AD17" s="22">
        <f>'Portfólio kalkulačka'!$D$4/12</f>
        <v>3.3333333333333335E-3</v>
      </c>
      <c r="AE17" s="4">
        <f>((('Portfólio kalkulačka'!G$10*(1-'Portfólio kalkulačka'!G$11)+AE18))*(1+'#DATA_KALKULACKA'!AD17))*(1-'Portfólio kalkulačka'!G$12)</f>
        <v>54906.71035764266</v>
      </c>
      <c r="AF17" s="4">
        <f>((('Portfólio kalkulačka'!H$10*(1-'Portfólio kalkulačka'!H$11)+AF18))*(1+'#DATA_KALKULACKA'!$AD17))*(1-'Portfólio kalkulačka'!H$12)</f>
        <v>47760.489868125485</v>
      </c>
      <c r="AG17" s="4">
        <f>(AG18+'Portfólio kalkulačka'!$C$10-'Portfólio kalkulačka'!$C$13)*(1+'Portfólio kalkulačka'!$D$4/12)</f>
        <v>58168.996824140289</v>
      </c>
      <c r="AH17" s="4">
        <f>(AH18+'Portfólio kalkulačka'!D$10-'Portfólio kalkulačka'!D$13)*(1+'Portfólio kalkulačka'!$D$4/4)</f>
        <v>56639.624087822303</v>
      </c>
      <c r="AI17" s="4">
        <f>(AI18+'Portfólio kalkulačka'!E$10-'Portfólio kalkulačka'!E$13)*(1+'Portfólio kalkulačka'!$D$4/2)</f>
        <v>46801.750520996429</v>
      </c>
      <c r="AJ17" s="4">
        <f>(AJ18+'Portfólio kalkulačka'!F$10-'Portfólio kalkulačka'!F$13)*(1+'Portfólio kalkulačka'!$D$4)</f>
        <v>28758.184670387545</v>
      </c>
    </row>
    <row r="18" spans="1:36" x14ac:dyDescent="0.25">
      <c r="A18">
        <v>2015</v>
      </c>
      <c r="B18">
        <v>3</v>
      </c>
      <c r="C18">
        <v>2014</v>
      </c>
      <c r="D18">
        <v>12</v>
      </c>
      <c r="E18" s="14" t="s">
        <v>2</v>
      </c>
      <c r="F18" s="3">
        <v>2011</v>
      </c>
      <c r="G18" s="3">
        <v>6</v>
      </c>
      <c r="H18" s="3">
        <v>2010</v>
      </c>
      <c r="I18" s="3">
        <v>12</v>
      </c>
      <c r="N18" s="11">
        <v>42979</v>
      </c>
      <c r="O18" s="6">
        <f t="shared" si="5"/>
        <v>9</v>
      </c>
      <c r="P18" s="6">
        <f t="shared" si="6"/>
        <v>2017</v>
      </c>
      <c r="Q18" s="6">
        <v>4887.97</v>
      </c>
      <c r="R18" s="9">
        <f t="shared" si="7"/>
        <v>2.0627748382812915E-2</v>
      </c>
      <c r="S18" s="7">
        <f t="shared" si="2"/>
        <v>9.5053907211681121E-3</v>
      </c>
      <c r="T18" s="7">
        <f t="shared" si="3"/>
        <v>6.0242445454502407E-2</v>
      </c>
      <c r="V18" s="10">
        <v>50</v>
      </c>
      <c r="W18" s="8">
        <f>((W19+'Portfólio kalkulačka'!G$10)*(1+'#DATA_KALKULACKA'!R18))</f>
        <v>31094.917191589819</v>
      </c>
      <c r="X18" s="26">
        <f>((X19+'Portfólio kalkulačka'!G$10*(1-'Portfólio kalkulačka'!G$11))*(1+'#DATA_KALKULACKA'!$R18))*(1-'Portfólio kalkulačka'!G$12)</f>
        <v>28255.248412743935</v>
      </c>
      <c r="Y18" s="8">
        <f>((Y19+'Portfólio kalkulačka'!H$10*(1-'Portfólio kalkulačka'!H$11))*(1+'#DATA_KALKULACKA'!$R18))*(1-'Portfólio kalkulačka'!H$12)</f>
        <v>26576.134347247509</v>
      </c>
      <c r="Z18" s="8">
        <f>((Z19+'Portfólio kalkulačka'!C$10-'Portfólio kalkulačka'!C$13))*(1+'#DATA_KALKULACKA'!$R18)</f>
        <v>26676.507690113627</v>
      </c>
      <c r="AA18" s="8">
        <f>((AA19+'Portfólio kalkulačka'!D$10-'Portfólio kalkulačka'!D$13))*(1+'#DATA_KALKULACKA'!$S18)</f>
        <v>20487.104019168721</v>
      </c>
      <c r="AB18" s="8">
        <f>((AB19+'Portfólio kalkulačka'!E$10-'Portfólio kalkulačka'!E$13))*(1+'#DATA_KALKULACKA'!$T18)</f>
        <v>8802.45678588384</v>
      </c>
      <c r="AD18" s="22">
        <f>'Portfólio kalkulačka'!$D$4/12</f>
        <v>3.3333333333333335E-3</v>
      </c>
      <c r="AE18" s="4">
        <f>((('Portfólio kalkulačka'!G$10*(1-'Portfólio kalkulačka'!G$11)+AE19))*(1+'#DATA_KALKULACKA'!AD18))*(1-'Portfólio kalkulačka'!G$12)</f>
        <v>54680.07511263022</v>
      </c>
      <c r="AF18" s="4">
        <f>((('Portfólio kalkulačka'!H$10*(1-'Portfólio kalkulačka'!H$11)+AF19))*(1+'#DATA_KALKULACKA'!$AD18))*(1-'Portfólio kalkulačka'!H$12)</f>
        <v>47583.878036973969</v>
      </c>
      <c r="AG18" s="4">
        <f>(AG19+'Portfólio kalkulačka'!$C$10-'Portfólio kalkulačka'!$C$13)*(1+'Portfólio kalkulačka'!$D$4/12)</f>
        <v>57891.244342996964</v>
      </c>
      <c r="AH18" s="4">
        <f>(AH19+'Portfólio kalkulačka'!D$10-'Portfólio kalkulačka'!D$13)*(1+'Portfólio kalkulačka'!$D$4/4)</f>
        <v>55794.33573051713</v>
      </c>
      <c r="AI18" s="4">
        <f>(AI19+'Portfólio kalkulačka'!E$10-'Portfólio kalkulačka'!E$13)*(1+'Portfólio kalkulačka'!$D$4/2)</f>
        <v>45299.569138231789</v>
      </c>
      <c r="AJ18" s="4">
        <f>(AJ19+'Portfólio kalkulačka'!F$10-'Portfólio kalkulačka'!F$13)*(1+'Portfólio kalkulačka'!$D$4)</f>
        <v>26467.600644603408</v>
      </c>
    </row>
    <row r="19" spans="1:36" x14ac:dyDescent="0.25">
      <c r="A19">
        <v>2014</v>
      </c>
      <c r="B19">
        <v>12</v>
      </c>
      <c r="C19">
        <v>2014</v>
      </c>
      <c r="D19">
        <v>9</v>
      </c>
      <c r="E19" s="14" t="s">
        <v>4</v>
      </c>
      <c r="F19" s="3">
        <v>2010</v>
      </c>
      <c r="G19" s="3">
        <v>12</v>
      </c>
      <c r="H19" s="3">
        <v>2010</v>
      </c>
      <c r="I19" s="3">
        <v>6</v>
      </c>
      <c r="N19" s="11">
        <v>42948</v>
      </c>
      <c r="O19" s="6">
        <f t="shared" si="5"/>
        <v>8</v>
      </c>
      <c r="P19" s="6">
        <f t="shared" si="6"/>
        <v>2017</v>
      </c>
      <c r="Q19" s="6">
        <v>4789.18</v>
      </c>
      <c r="R19" s="9">
        <f t="shared" si="7"/>
        <v>3.0620622633289536E-3</v>
      </c>
      <c r="S19" s="7">
        <f t="shared" si="2"/>
        <v>4.9325631567958814E-2</v>
      </c>
      <c r="T19" s="7">
        <f t="shared" si="3"/>
        <v>0.23265684485462587</v>
      </c>
      <c r="V19" s="10">
        <v>50</v>
      </c>
      <c r="W19" s="8">
        <f>((W20+'Portfólio kalkulačka'!G$10)*(1+'#DATA_KALKULACKA'!R19))</f>
        <v>30366.462665609266</v>
      </c>
      <c r="X19" s="26">
        <f>((X20+'Portfólio kalkulačka'!G$10*(1-'Portfólio kalkulačka'!G$11))*(1+'#DATA_KALKULACKA'!$R19))*(1-'Portfólio kalkulačka'!G$12)</f>
        <v>27612.897887847892</v>
      </c>
      <c r="Y19" s="8">
        <f>((Y20+'Portfólio kalkulačka'!H$10*(1-'Portfólio kalkulačka'!H$11))*(1+'#DATA_KALKULACKA'!$R19))*(1-'Portfólio kalkulačka'!H$12)</f>
        <v>25984.349932077235</v>
      </c>
      <c r="Z19" s="8">
        <f>((Z20+'Portfólio kalkulačka'!C$10-'Portfólio kalkulačka'!C$13))*(1+'#DATA_KALKULACKA'!$R19)</f>
        <v>26052.852950066874</v>
      </c>
      <c r="AA19" s="8">
        <f>((AA20+'Portfólio kalkulačka'!D$10-'Portfólio kalkulačka'!D$13))*(1+'#DATA_KALKULACKA'!$S19)</f>
        <v>20009.699721442983</v>
      </c>
      <c r="AB19" s="8">
        <f>((AB20+'Portfólio kalkulačka'!E$10-'Portfólio kalkulačka'!E$13))*(1+'#DATA_KALKULACKA'!$T19)</f>
        <v>7717.8055939912165</v>
      </c>
      <c r="AD19" s="22">
        <f>'Portfólio kalkulačka'!$D$4/12</f>
        <v>3.3333333333333335E-3</v>
      </c>
      <c r="AE19" s="4">
        <f>((('Portfólio kalkulačka'!G$10*(1-'Portfólio kalkulačka'!G$11)+AE20))*(1+'#DATA_KALKULACKA'!AD19))*(1-'Portfólio kalkulačka'!G$12)</f>
        <v>54453.966700218713</v>
      </c>
      <c r="AF19" s="4">
        <f>((('Portfólio kalkulačka'!H$10*(1-'Portfólio kalkulačka'!H$11)+AF20))*(1+'#DATA_KALKULACKA'!$AD19))*(1-'Portfólio kalkulačka'!H$12)</f>
        <v>47407.553203875796</v>
      </c>
      <c r="AG19" s="4">
        <f>(AG20+'Portfólio kalkulačka'!$C$10-'Portfólio kalkulačka'!$C$13)*(1+'Portfólio kalkulačka'!$D$4/12)</f>
        <v>57614.414627571721</v>
      </c>
      <c r="AH19" s="4">
        <f>(AH20+'Portfólio kalkulačka'!D$10-'Portfólio kalkulačka'!D$13)*(1+'Portfólio kalkulačka'!$D$4/4)</f>
        <v>54957.416564868443</v>
      </c>
      <c r="AI19" s="4">
        <f>(AI20+'Portfólio kalkulačka'!E$10-'Portfólio kalkulačka'!E$13)*(1+'Portfólio kalkulačka'!$D$4/2)</f>
        <v>43826.842292384106</v>
      </c>
      <c r="AJ19" s="4">
        <f>(AJ20+'Portfólio kalkulačka'!F$10-'Portfólio kalkulačka'!F$13)*(1+'Portfólio kalkulačka'!$D$4)</f>
        <v>24265.116004426352</v>
      </c>
    </row>
    <row r="20" spans="1:36" x14ac:dyDescent="0.25">
      <c r="A20">
        <v>2014</v>
      </c>
      <c r="B20">
        <v>9</v>
      </c>
      <c r="C20">
        <v>2014</v>
      </c>
      <c r="D20">
        <v>6</v>
      </c>
      <c r="E20" s="14" t="s">
        <v>5</v>
      </c>
      <c r="F20" s="3">
        <v>2010</v>
      </c>
      <c r="G20" s="3">
        <v>6</v>
      </c>
      <c r="H20" s="3">
        <v>2009</v>
      </c>
      <c r="I20" s="3">
        <v>12</v>
      </c>
      <c r="N20" s="11">
        <v>42917</v>
      </c>
      <c r="O20" s="6">
        <f t="shared" si="5"/>
        <v>7</v>
      </c>
      <c r="P20" s="6">
        <f t="shared" si="6"/>
        <v>2017</v>
      </c>
      <c r="Q20" s="6">
        <v>4774.5600000000004</v>
      </c>
      <c r="R20" s="9">
        <f t="shared" si="7"/>
        <v>2.0562761309518878E-2</v>
      </c>
      <c r="S20" s="7">
        <f t="shared" si="2"/>
        <v>1.128039682673743E-2</v>
      </c>
      <c r="T20" s="7">
        <f t="shared" si="3"/>
        <v>-6.6541496598639449E-2</v>
      </c>
      <c r="V20" s="10">
        <v>50</v>
      </c>
      <c r="W20" s="8">
        <f>((W21+'Portfólio kalkulačka'!G$10)*(1+'#DATA_KALKULACKA'!R20))</f>
        <v>30173.762519828313</v>
      </c>
      <c r="X20" s="26">
        <f>((X21+'Portfólio kalkulačka'!G$10*(1-'Portfólio kalkulačka'!G$11))*(1+'#DATA_KALKULACKA'!$R20))*(1-'Portfólio kalkulačka'!G$12)</f>
        <v>27457.159749383311</v>
      </c>
      <c r="Y20" s="8">
        <f>((Y21+'Portfólio kalkulačka'!H$10*(1-'Portfólio kalkulačka'!H$11))*(1+'#DATA_KALKULACKA'!$R20))*(1-'Portfólio kalkulačka'!H$12)</f>
        <v>25850.140665214803</v>
      </c>
      <c r="Z20" s="8">
        <f>((Z21+'Portfólio kalkulačka'!C$10-'Portfólio kalkulačka'!C$13))*(1+'#DATA_KALKULACKA'!$R20)</f>
        <v>25888.821023906239</v>
      </c>
      <c r="AA20" s="8">
        <f>((AA21+'Portfólio kalkulačka'!D$10-'Portfólio kalkulačka'!D$13))*(1+'#DATA_KALKULACKA'!$S20)</f>
        <v>18784.60411741626</v>
      </c>
      <c r="AB20" s="8">
        <f>((AB21+'Portfólio kalkulačka'!E$10-'Portfólio kalkulačka'!E$13))*(1+'#DATA_KALKULACKA'!$T20)</f>
        <v>5676.614458745752</v>
      </c>
      <c r="AD20" s="22">
        <f>'Portfólio kalkulačka'!$D$4/12</f>
        <v>3.3333333333333335E-3</v>
      </c>
      <c r="AE20" s="4">
        <f>((('Portfólio kalkulačka'!G$10*(1-'Portfólio kalkulačka'!G$11)+AE21))*(1+'#DATA_KALKULACKA'!AD20))*(1-'Portfólio kalkulačka'!G$12)</f>
        <v>54228.38389574163</v>
      </c>
      <c r="AF20" s="4">
        <f>((('Portfólio kalkulačka'!H$10*(1-'Portfólio kalkulačka'!H$11)+AF21))*(1+'#DATA_KALKULACKA'!$AD20))*(1-'Portfólio kalkulačka'!H$12)</f>
        <v>47231.514902452902</v>
      </c>
      <c r="AG20" s="4">
        <f>(AG21+'Portfólio kalkulačka'!$C$10-'Portfólio kalkulačka'!$C$13)*(1+'Portfólio kalkulačka'!$D$4/12)</f>
        <v>57338.504612197721</v>
      </c>
      <c r="AH20" s="4">
        <f>(AH21+'Portfólio kalkulačka'!D$10-'Portfólio kalkulačka'!D$13)*(1+'Portfólio kalkulačka'!$D$4/4)</f>
        <v>54128.783727592519</v>
      </c>
      <c r="AI20" s="4">
        <f>(AI21+'Portfólio kalkulačka'!E$10-'Portfólio kalkulačka'!E$13)*(1+'Portfólio kalkulačka'!$D$4/2)</f>
        <v>42382.992443513831</v>
      </c>
      <c r="AJ20" s="4">
        <f>(AJ21+'Portfólio kalkulačka'!F$10-'Portfólio kalkulačka'!F$13)*(1+'Portfólio kalkulačka'!$D$4)</f>
        <v>22147.342311948414</v>
      </c>
    </row>
    <row r="21" spans="1:36" x14ac:dyDescent="0.25">
      <c r="A21">
        <v>2014</v>
      </c>
      <c r="B21">
        <v>6</v>
      </c>
      <c r="C21">
        <v>2014</v>
      </c>
      <c r="D21">
        <v>3</v>
      </c>
      <c r="E21" s="14" t="s">
        <v>3</v>
      </c>
      <c r="F21" s="3">
        <v>2009</v>
      </c>
      <c r="G21" s="3">
        <v>12</v>
      </c>
      <c r="H21" s="3">
        <v>2009</v>
      </c>
      <c r="I21" s="3">
        <v>6</v>
      </c>
      <c r="N21" s="11">
        <v>42887</v>
      </c>
      <c r="O21" s="6">
        <f t="shared" si="5"/>
        <v>6</v>
      </c>
      <c r="P21" s="6">
        <f t="shared" si="6"/>
        <v>2017</v>
      </c>
      <c r="Q21" s="6">
        <v>4678.3599999999997</v>
      </c>
      <c r="R21" s="9">
        <f t="shared" si="7"/>
        <v>6.2417461403122864E-3</v>
      </c>
      <c r="S21" s="7">
        <f t="shared" si="2"/>
        <v>5.2338757698836502E-2</v>
      </c>
      <c r="T21" s="7">
        <f t="shared" si="3"/>
        <v>0.2258662788370448</v>
      </c>
      <c r="V21" s="10">
        <v>50</v>
      </c>
      <c r="W21" s="8">
        <f>((W22+'Portfólio kalkulačka'!G$10)*(1+'#DATA_KALKULACKA'!R21))</f>
        <v>29465.807869680968</v>
      </c>
      <c r="X21" s="26">
        <f>((X22+'Portfólio kalkulačka'!G$10*(1-'Portfólio kalkulačka'!G$11))*(1+'#DATA_KALKULACKA'!$R21))*(1-'Portfólio kalkulačka'!G$12)</f>
        <v>26831.871315067976</v>
      </c>
      <c r="Y21" s="8">
        <f>((Y22+'Portfólio kalkulačka'!H$10*(1-'Portfólio kalkulačka'!H$11))*(1+'#DATA_KALKULACKA'!$R21))*(1-'Portfólio kalkulačka'!H$12)</f>
        <v>25273.433445684928</v>
      </c>
      <c r="Z21" s="8">
        <f>((Z22+'Portfólio kalkulačka'!C$10-'Portfólio kalkulačka'!C$13))*(1+'#DATA_KALKULACKA'!$R21)</f>
        <v>25282.701318111402</v>
      </c>
      <c r="AA21" s="8">
        <f>((AA22+'Portfólio kalkulačka'!D$10-'Portfólio kalkulačka'!D$13))*(1+'#DATA_KALKULACKA'!$S21)</f>
        <v>18290.569957214473</v>
      </c>
      <c r="AB21" s="8">
        <f>((AB22+'Portfólio kalkulačka'!E$10-'Portfólio kalkulačka'!E$13))*(1+'#DATA_KALKULACKA'!$T21)</f>
        <v>5496.7713559961758</v>
      </c>
      <c r="AD21" s="22">
        <f>'Portfólio kalkulačka'!$D$4/12</f>
        <v>3.3333333333333335E-3</v>
      </c>
      <c r="AE21" s="4">
        <f>((('Portfólio kalkulačka'!G$10*(1-'Portfólio kalkulačka'!G$11)+AE22))*(1+'#DATA_KALKULACKA'!AD21))*(1-'Portfólio kalkulačka'!G$12)</f>
        <v>54003.325477379338</v>
      </c>
      <c r="AF21" s="4">
        <f>((('Portfólio kalkulačka'!H$10*(1-'Portfólio kalkulačka'!H$11)+AF22))*(1+'#DATA_KALKULACKA'!$AD21))*(1-'Portfólio kalkulačka'!H$12)</f>
        <v>47055.76266708511</v>
      </c>
      <c r="AG21" s="4">
        <f>(AG22+'Portfólio kalkulačka'!$C$10-'Portfólio kalkulačka'!$C$13)*(1+'Portfólio kalkulačka'!$D$4/12)</f>
        <v>57063.511241393076</v>
      </c>
      <c r="AH21" s="4">
        <f>(AH22+'Portfólio kalkulačka'!D$10-'Portfólio kalkulačka'!D$13)*(1+'Portfólio kalkulačka'!$D$4/4)</f>
        <v>53308.355175834178</v>
      </c>
      <c r="AI21" s="4">
        <f>(AI22+'Portfólio kalkulačka'!E$10-'Portfólio kalkulačka'!E$13)*(1+'Portfólio kalkulačka'!$D$4/2)</f>
        <v>40967.453375993951</v>
      </c>
      <c r="AJ21" s="4">
        <f>(AJ22+'Portfólio kalkulačka'!F$10-'Portfólio kalkulačka'!F$13)*(1+'Portfólio kalkulačka'!$D$4)</f>
        <v>20111.021453796551</v>
      </c>
    </row>
    <row r="22" spans="1:36" x14ac:dyDescent="0.25">
      <c r="A22">
        <v>2014</v>
      </c>
      <c r="B22">
        <v>3</v>
      </c>
      <c r="C22">
        <v>2013</v>
      </c>
      <c r="D22">
        <v>12</v>
      </c>
      <c r="E22" s="14" t="s">
        <v>2</v>
      </c>
      <c r="F22" s="3">
        <v>2009</v>
      </c>
      <c r="G22" s="3">
        <v>6</v>
      </c>
      <c r="H22" s="3">
        <v>2008</v>
      </c>
      <c r="I22" s="3">
        <v>12</v>
      </c>
      <c r="N22" s="11">
        <v>42856</v>
      </c>
      <c r="O22" s="6">
        <f t="shared" si="5"/>
        <v>5</v>
      </c>
      <c r="P22" s="6">
        <f t="shared" si="6"/>
        <v>2017</v>
      </c>
      <c r="Q22" s="6">
        <v>4649.34</v>
      </c>
      <c r="R22" s="9">
        <f t="shared" si="7"/>
        <v>1.4072526293289691E-2</v>
      </c>
      <c r="S22" s="7">
        <f t="shared" si="2"/>
        <v>1.8072198311612737E-2</v>
      </c>
      <c r="T22" s="7">
        <f t="shared" si="3"/>
        <v>3.1631543448636619E-2</v>
      </c>
      <c r="V22" s="10">
        <v>50</v>
      </c>
      <c r="W22" s="8">
        <f>((W23+'Portfólio kalkulačka'!G$10)*(1+'#DATA_KALKULACKA'!R22))</f>
        <v>29183.030626292657</v>
      </c>
      <c r="X22" s="26">
        <f>((X23+'Portfólio kalkulačka'!G$10*(1-'Portfólio kalkulačka'!G$11))*(1+'#DATA_KALKULACKA'!$R22))*(1-'Portfólio kalkulačka'!G$12)</f>
        <v>26593.124579541996</v>
      </c>
      <c r="Y22" s="8">
        <f>((Y23+'Portfólio kalkulačka'!H$10*(1-'Portfólio kalkulačka'!H$11))*(1+'#DATA_KALKULACKA'!$R22))*(1-'Portfólio kalkulačka'!H$12)</f>
        <v>25060.432655475313</v>
      </c>
      <c r="Z22" s="8">
        <f>((Z23+'Portfólio kalkulačka'!C$10-'Portfólio kalkulačka'!C$13))*(1+'#DATA_KALKULACKA'!$R22)</f>
        <v>25041.3720035115</v>
      </c>
      <c r="AA22" s="8">
        <f>((AA23+'Portfólio kalkulačka'!D$10-'Portfólio kalkulačka'!D$13))*(1+'#DATA_KALKULACKA'!$S22)</f>
        <v>17096.376474806184</v>
      </c>
      <c r="AB22" s="8">
        <f>((AB23+'Portfólio kalkulačka'!E$10-'Portfólio kalkulačka'!E$13))*(1+'#DATA_KALKULACKA'!$T22)</f>
        <v>3899.4893640037594</v>
      </c>
      <c r="AD22" s="22">
        <f>'Portfólio kalkulačka'!$D$4/12</f>
        <v>3.3333333333333335E-3</v>
      </c>
      <c r="AE22" s="4">
        <f>((('Portfólio kalkulačka'!G$10*(1-'Portfólio kalkulačka'!G$11)+AE23))*(1+'#DATA_KALKULACKA'!AD22))*(1-'Portfólio kalkulačka'!G$12)</f>
        <v>53778.7902261524</v>
      </c>
      <c r="AF22" s="4">
        <f>((('Portfólio kalkulačka'!H$10*(1-'Portfólio kalkulačka'!H$11)+AF23))*(1+'#DATA_KALKULACKA'!$AD22))*(1-'Portfólio kalkulačka'!H$12)</f>
        <v>46880.296032908882</v>
      </c>
      <c r="AG22" s="4">
        <f>(AG23+'Portfólio kalkulačka'!$C$10-'Portfólio kalkulačka'!$C$13)*(1+'Portfólio kalkulačka'!$D$4/12)</f>
        <v>56789.431469826981</v>
      </c>
      <c r="AH22" s="4">
        <f>(AH23+'Portfólio kalkulačka'!D$10-'Portfólio kalkulačka'!D$13)*(1+'Portfólio kalkulačka'!$D$4/4)</f>
        <v>52496.049679043739</v>
      </c>
      <c r="AI22" s="4">
        <f>(AI23+'Portfólio kalkulačka'!E$10-'Portfólio kalkulačka'!E$13)*(1+'Portfólio kalkulačka'!$D$4/2)</f>
        <v>39579.669976464655</v>
      </c>
      <c r="AJ22" s="4">
        <f>(AJ23+'Portfólio kalkulačka'!F$10-'Portfólio kalkulačka'!F$13)*(1+'Portfólio kalkulačka'!$D$4)</f>
        <v>18153.020628650531</v>
      </c>
    </row>
    <row r="23" spans="1:36" x14ac:dyDescent="0.25">
      <c r="A23">
        <v>2013</v>
      </c>
      <c r="B23">
        <v>12</v>
      </c>
      <c r="C23">
        <v>2013</v>
      </c>
      <c r="D23">
        <v>9</v>
      </c>
      <c r="E23" s="14" t="s">
        <v>4</v>
      </c>
      <c r="F23" s="3">
        <v>2008</v>
      </c>
      <c r="G23" s="3">
        <v>12</v>
      </c>
      <c r="H23" s="3">
        <v>2008</v>
      </c>
      <c r="I23" s="3">
        <v>6</v>
      </c>
      <c r="N23" s="11">
        <v>42826</v>
      </c>
      <c r="O23" s="6">
        <f t="shared" si="5"/>
        <v>4</v>
      </c>
      <c r="P23" s="6">
        <f t="shared" si="6"/>
        <v>2017</v>
      </c>
      <c r="Q23" s="6">
        <v>4584.82</v>
      </c>
      <c r="R23" s="9">
        <f t="shared" si="7"/>
        <v>1.0270569233243872E-2</v>
      </c>
      <c r="S23" s="7">
        <f t="shared" si="2"/>
        <v>0.10513035884513607</v>
      </c>
      <c r="T23" s="7">
        <f t="shared" si="3"/>
        <v>-0.28476423476595764</v>
      </c>
      <c r="V23" s="10">
        <v>50</v>
      </c>
      <c r="W23" s="8">
        <f>((W24+'Portfólio kalkulačka'!G$10)*(1+'#DATA_KALKULACKA'!R23))</f>
        <v>28678.050750437498</v>
      </c>
      <c r="X23" s="26">
        <f>((X24+'Portfólio kalkulačka'!G$10*(1-'Portfólio kalkulačka'!G$11))*(1+'#DATA_KALKULACKA'!$R23))*(1-'Portfólio kalkulačka'!G$12)</f>
        <v>26151.335783347029</v>
      </c>
      <c r="Y23" s="8">
        <f>((Y24+'Portfólio kalkulačka'!H$10*(1-'Portfólio kalkulačka'!H$11))*(1+'#DATA_KALKULACKA'!$R23))*(1-'Portfólio kalkulačka'!H$12)</f>
        <v>24655.746123268164</v>
      </c>
      <c r="Z23" s="8">
        <f>((Z24+'Portfólio kalkulačka'!C$10-'Portfólio kalkulačka'!C$13))*(1+'#DATA_KALKULACKA'!$R23)</f>
        <v>24609.366912107867</v>
      </c>
      <c r="AA23" s="8">
        <f>((AA24+'Portfólio kalkulačka'!D$10-'Portfólio kalkulačka'!D$13))*(1+'#DATA_KALKULACKA'!$S23)</f>
        <v>16508.392000350355</v>
      </c>
      <c r="AB23" s="8">
        <f>((AB24+'Portfólio kalkulačka'!E$10-'Portfólio kalkulačka'!E$13))*(1+'#DATA_KALKULACKA'!$T23)</f>
        <v>3195.424517399083</v>
      </c>
      <c r="AD23" s="22">
        <f>'Portfólio kalkulačka'!$D$4/12</f>
        <v>3.3333333333333335E-3</v>
      </c>
      <c r="AE23" s="4">
        <f>((('Portfólio kalkulačka'!G$10*(1-'Portfólio kalkulačka'!G$11)+AE24))*(1+'#DATA_KALKULACKA'!AD23))*(1-'Portfólio kalkulačka'!G$12)</f>
        <v>53554.776925915015</v>
      </c>
      <c r="AF23" s="4">
        <f>((('Portfólio kalkulačka'!H$10*(1-'Portfólio kalkulačka'!H$11)+AF24))*(1+'#DATA_KALKULACKA'!$AD23))*(1-'Portfólio kalkulačka'!H$12)</f>
        <v>46705.114535816079</v>
      </c>
      <c r="AG23" s="4">
        <f>(AG24+'Portfólio kalkulačka'!$C$10-'Portfólio kalkulačka'!$C$13)*(1+'Portfólio kalkulačka'!$D$4/12)</f>
        <v>56516.262262286022</v>
      </c>
      <c r="AH23" s="4">
        <f>(AH24+'Portfólio kalkulačka'!D$10-'Portfólio kalkulačka'!D$13)*(1+'Portfólio kalkulačka'!$D$4/4)</f>
        <v>51691.786810934398</v>
      </c>
      <c r="AI23" s="4">
        <f>(AI24+'Portfólio kalkulačka'!E$10-'Portfólio kalkulačka'!E$13)*(1+'Portfólio kalkulačka'!$D$4/2)</f>
        <v>38219.098016141819</v>
      </c>
      <c r="AJ23" s="4">
        <f>(AJ24+'Portfólio kalkulačka'!F$10-'Portfólio kalkulačka'!F$13)*(1+'Portfólio kalkulačka'!$D$4)</f>
        <v>16270.327527548587</v>
      </c>
    </row>
    <row r="24" spans="1:36" x14ac:dyDescent="0.25">
      <c r="A24">
        <v>2013</v>
      </c>
      <c r="B24">
        <v>9</v>
      </c>
      <c r="C24">
        <v>2013</v>
      </c>
      <c r="D24">
        <v>6</v>
      </c>
      <c r="E24" s="14" t="s">
        <v>5</v>
      </c>
      <c r="F24" s="3">
        <v>2008</v>
      </c>
      <c r="G24" s="3">
        <v>6</v>
      </c>
      <c r="H24" s="3">
        <v>2007</v>
      </c>
      <c r="I24" s="3">
        <v>12</v>
      </c>
      <c r="N24" s="11">
        <v>42795</v>
      </c>
      <c r="O24" s="6">
        <f t="shared" si="5"/>
        <v>3</v>
      </c>
      <c r="P24" s="6">
        <f t="shared" si="6"/>
        <v>2017</v>
      </c>
      <c r="Q24" s="6">
        <v>4538.21</v>
      </c>
      <c r="R24" s="9">
        <f t="shared" si="7"/>
        <v>1.164809516140718E-3</v>
      </c>
      <c r="S24" s="7">
        <f t="shared" si="2"/>
        <v>5.2451011344741214E-2</v>
      </c>
      <c r="T24" s="7">
        <f t="shared" si="3"/>
        <v>-0.11913816054773374</v>
      </c>
      <c r="V24" s="10">
        <v>50</v>
      </c>
      <c r="W24" s="8">
        <f>((W25+'Portfólio kalkulačka'!G$10)*(1+'#DATA_KALKULACKA'!R24))</f>
        <v>28286.505183658894</v>
      </c>
      <c r="X24" s="26">
        <f>((X25+'Portfólio kalkulačka'!G$10*(1-'Portfólio kalkulačka'!G$11))*(1+'#DATA_KALKULACKA'!$R24))*(1-'Portfólio kalkulačka'!G$12)</f>
        <v>25812.388586239216</v>
      </c>
      <c r="Y24" s="8">
        <f>((Y25+'Portfólio kalkulačka'!H$10*(1-'Portfólio kalkulačka'!H$11))*(1+'#DATA_KALKULACKA'!$R24))*(1-'Portfólio kalkulačka'!H$12)</f>
        <v>24347.651244001489</v>
      </c>
      <c r="Z24" s="8">
        <f>((Z25+'Portfólio kalkulačka'!C$10-'Portfólio kalkulačka'!C$13))*(1+'#DATA_KALKULACKA'!$R24)</f>
        <v>24274.684224069224</v>
      </c>
      <c r="AA24" s="8">
        <f>((AA25+'Portfólio kalkulačka'!D$10-'Portfólio kalkulačka'!D$13))*(1+'#DATA_KALKULACKA'!$S24)</f>
        <v>14653.459009289787</v>
      </c>
      <c r="AB24" s="8">
        <f>((AB25+'Portfólio kalkulačka'!E$10-'Portfólio kalkulačka'!E$13))*(1+'#DATA_KALKULACKA'!$T24)</f>
        <v>3883.1520284936573</v>
      </c>
      <c r="AD24" s="22">
        <f>'Portfólio kalkulačka'!$D$4/12</f>
        <v>3.3333333333333335E-3</v>
      </c>
      <c r="AE24" s="4">
        <f>((('Portfólio kalkulačka'!G$10*(1-'Portfólio kalkulačka'!G$11)+AE25))*(1+'#DATA_KALKULACKA'!AD24))*(1-'Portfólio kalkulačka'!G$12)</f>
        <v>53331.284363348415</v>
      </c>
      <c r="AF24" s="4">
        <f>((('Portfólio kalkulačka'!H$10*(1-'Portfólio kalkulačka'!H$11)+AF25))*(1+'#DATA_KALKULACKA'!$AD24))*(1-'Portfólio kalkulačka'!H$12)</f>
        <v>46530.217712452773</v>
      </c>
      <c r="AG24" s="4">
        <f>(AG25+'Portfólio kalkulačka'!$C$10-'Portfólio kalkulačka'!$C$13)*(1+'Portfólio kalkulačka'!$D$4/12)</f>
        <v>56244.000593640551</v>
      </c>
      <c r="AH24" s="4">
        <f>(AH25+'Portfólio kalkulačka'!D$10-'Portfólio kalkulačka'!D$13)*(1+'Portfólio kalkulačka'!$D$4/4)</f>
        <v>50895.486941519208</v>
      </c>
      <c r="AI24" s="4">
        <f>(AI25+'Portfólio kalkulačka'!E$10-'Portfólio kalkulačka'!E$13)*(1+'Portfólio kalkulačka'!$D$4/2)</f>
        <v>36885.203937393941</v>
      </c>
      <c r="AJ24" s="4">
        <f>(AJ25+'Portfólio kalkulačka'!F$10-'Portfólio kalkulačka'!F$13)*(1+'Portfólio kalkulačka'!$D$4)</f>
        <v>14460.045699565948</v>
      </c>
    </row>
    <row r="25" spans="1:36" x14ac:dyDescent="0.25">
      <c r="A25">
        <v>2013</v>
      </c>
      <c r="B25">
        <v>6</v>
      </c>
      <c r="C25">
        <v>2013</v>
      </c>
      <c r="D25">
        <v>3</v>
      </c>
      <c r="E25" s="14" t="s">
        <v>3</v>
      </c>
      <c r="F25" s="3">
        <v>2007</v>
      </c>
      <c r="G25" s="3">
        <v>12</v>
      </c>
      <c r="H25" s="3">
        <v>2007</v>
      </c>
      <c r="I25" s="3">
        <v>6</v>
      </c>
      <c r="N25" s="11">
        <v>42767</v>
      </c>
      <c r="O25" s="6">
        <f t="shared" si="5"/>
        <v>2</v>
      </c>
      <c r="P25" s="6">
        <f t="shared" si="6"/>
        <v>2017</v>
      </c>
      <c r="Q25" s="6">
        <v>4532.93</v>
      </c>
      <c r="R25" s="9">
        <f t="shared" si="7"/>
        <v>3.9708152419486144E-2</v>
      </c>
      <c r="S25" s="7">
        <f t="shared" si="2"/>
        <v>2.9100557751665011E-2</v>
      </c>
      <c r="T25" s="7">
        <f t="shared" si="3"/>
        <v>-1.369400192451619E-2</v>
      </c>
      <c r="V25" s="10">
        <v>50</v>
      </c>
      <c r="W25" s="8">
        <f>((W26+'Portfólio kalkulačka'!G$10)*(1+'#DATA_KALKULACKA'!R25))</f>
        <v>28153.595127189557</v>
      </c>
      <c r="X25" s="26">
        <f>((X26+'Portfólio kalkulačka'!G$10*(1-'Portfólio kalkulačka'!G$11))*(1+'#DATA_KALKULACKA'!$R25))*(1-'Portfólio kalkulačka'!G$12)</f>
        <v>25709.165216613823</v>
      </c>
      <c r="Y25" s="8">
        <f>((Y26+'Portfólio kalkulačka'!H$10*(1-'Portfólio kalkulačka'!H$11))*(1+'#DATA_KALKULACKA'!$R25))*(1-'Portfólio kalkulačka'!H$12)</f>
        <v>24261.737117237739</v>
      </c>
      <c r="Z25" s="8">
        <f>((Z26+'Portfólio kalkulačka'!C$10-'Portfólio kalkulačka'!C$13))*(1+'#DATA_KALKULACKA'!$R25)</f>
        <v>24161.941738000249</v>
      </c>
      <c r="AA25" s="8">
        <f>((AA26+'Portfólio kalkulačka'!D$10-'Portfólio kalkulačka'!D$13))*(1+'#DATA_KALKULACKA'!$S25)</f>
        <v>13638.674429341581</v>
      </c>
      <c r="AB25" s="8">
        <f>((AB26+'Portfólio kalkulačka'!E$10-'Portfólio kalkulačka'!E$13))*(1+'#DATA_KALKULACKA'!$T25)</f>
        <v>3823.8553794409604</v>
      </c>
      <c r="AD25" s="22">
        <f>'Portfólio kalkulačka'!$D$4/12</f>
        <v>3.3333333333333335E-3</v>
      </c>
      <c r="AE25" s="4">
        <f>((('Portfólio kalkulačka'!G$10*(1-'Portfólio kalkulačka'!G$11)+AE26))*(1+'#DATA_KALKULACKA'!AD25))*(1-'Portfólio kalkulačka'!G$12)</f>
        <v>53108.311327954281</v>
      </c>
      <c r="AF25" s="4">
        <f>((('Portfólio kalkulačka'!H$10*(1-'Portfólio kalkulačka'!H$11)+AF26))*(1+'#DATA_KALKULACKA'!$AD25))*(1-'Portfólio kalkulačka'!H$12)</f>
        <v>46355.605100217981</v>
      </c>
      <c r="AG25" s="4">
        <f>(AG26+'Portfólio kalkulačka'!$C$10-'Portfólio kalkulačka'!$C$13)*(1+'Portfólio kalkulačka'!$D$4/12)</f>
        <v>55972.643448811177</v>
      </c>
      <c r="AH25" s="4">
        <f>(AH26+'Portfólio kalkulačka'!D$10-'Portfólio kalkulačka'!D$13)*(1+'Portfólio kalkulačka'!$D$4/4)</f>
        <v>50107.071229226938</v>
      </c>
      <c r="AI25" s="4">
        <f>(AI26+'Portfólio kalkulačka'!E$10-'Portfólio kalkulačka'!E$13)*(1+'Portfólio kalkulačka'!$D$4/2)</f>
        <v>35577.46464450386</v>
      </c>
      <c r="AJ25" s="4">
        <f>(AJ26+'Portfólio kalkulačka'!F$10-'Portfólio kalkulačka'!F$13)*(1+'Portfólio kalkulačka'!$D$4)</f>
        <v>12719.390095736488</v>
      </c>
    </row>
    <row r="26" spans="1:36" x14ac:dyDescent="0.25">
      <c r="A26">
        <v>2013</v>
      </c>
      <c r="B26">
        <v>3</v>
      </c>
      <c r="C26">
        <v>2012</v>
      </c>
      <c r="D26">
        <v>12</v>
      </c>
      <c r="E26" s="14" t="s">
        <v>2</v>
      </c>
      <c r="F26" s="3">
        <v>2007</v>
      </c>
      <c r="G26" s="3">
        <v>6</v>
      </c>
      <c r="H26" s="3">
        <v>2006</v>
      </c>
      <c r="I26" s="3">
        <v>12</v>
      </c>
      <c r="N26" s="11">
        <v>42736</v>
      </c>
      <c r="O26" s="6">
        <f t="shared" si="5"/>
        <v>1</v>
      </c>
      <c r="P26" s="6">
        <f t="shared" si="6"/>
        <v>2017</v>
      </c>
      <c r="Q26" s="6">
        <v>4359.8100000000004</v>
      </c>
      <c r="R26" s="9">
        <f t="shared" si="7"/>
        <v>1.8966218395479087E-2</v>
      </c>
      <c r="S26" s="7">
        <f t="shared" si="2"/>
        <v>0.10605564517417072</v>
      </c>
      <c r="T26" s="7">
        <f t="shared" si="3"/>
        <v>6.9584150988276028E-2</v>
      </c>
      <c r="V26" s="10">
        <v>50</v>
      </c>
      <c r="W26" s="8">
        <f>((W27+'Portfólio kalkulačka'!G$10)*(1+'#DATA_KALKULACKA'!R26))</f>
        <v>26978.36334809324</v>
      </c>
      <c r="X26" s="26">
        <f>((X27+'Portfólio kalkulačka'!G$10*(1-'Portfólio kalkulačka'!G$11))*(1+'#DATA_KALKULACKA'!$R26))*(1-'Portfólio kalkulačka'!G$12)</f>
        <v>24653.042250359707</v>
      </c>
      <c r="Y26" s="8">
        <f>((Y27+'Portfólio kalkulačka'!H$10*(1-'Portfólio kalkulačka'!H$11))*(1+'#DATA_KALKULACKA'!$R26))*(1-'Portfólio kalkulačka'!H$12)</f>
        <v>23275.879046204467</v>
      </c>
      <c r="Z26" s="8">
        <f>((Z27+'Portfólio kalkulačka'!C$10-'Portfólio kalkulačka'!C$13))*(1+'#DATA_KALKULACKA'!$R26)</f>
        <v>23154.657721109936</v>
      </c>
      <c r="AA26" s="8">
        <f>((AA27+'Portfólio kalkulačka'!D$10-'Portfólio kalkulačka'!D$13))*(1+'#DATA_KALKULACKA'!$S26)</f>
        <v>12968.504603494508</v>
      </c>
      <c r="AB26" s="8">
        <f>((AB27+'Portfólio kalkulačka'!E$10-'Portfólio kalkulačka'!E$13))*(1+'#DATA_KALKULACKA'!$T26)</f>
        <v>3292.4462893891005</v>
      </c>
      <c r="AD26" s="22">
        <f>'Portfólio kalkulačka'!$D$4/12</f>
        <v>3.3333333333333335E-3</v>
      </c>
      <c r="AE26" s="4">
        <f>((('Portfólio kalkulačka'!G$10*(1-'Portfólio kalkulačka'!G$11)+AE27))*(1+'#DATA_KALKULACKA'!AD26))*(1-'Portfólio kalkulačka'!G$12)</f>
        <v>52885.856612048206</v>
      </c>
      <c r="AF26" s="4">
        <f>((('Portfólio kalkulačka'!H$10*(1-'Portfólio kalkulačka'!H$11)+AF27))*(1+'#DATA_KALKULACKA'!$AD26))*(1-'Portfólio kalkulačka'!H$12)</f>
        <v>46181.276237262464</v>
      </c>
      <c r="AG26" s="4">
        <f>(AG27+'Portfólio kalkulačka'!$C$10-'Portfólio kalkulačka'!$C$13)*(1+'Portfólio kalkulačka'!$D$4/12)</f>
        <v>55702.187822735388</v>
      </c>
      <c r="AH26" s="4">
        <f>(AH27+'Portfólio kalkulačka'!D$10-'Portfólio kalkulačka'!D$13)*(1+'Portfólio kalkulačka'!$D$4/4)</f>
        <v>49326.461613095977</v>
      </c>
      <c r="AI26" s="4">
        <f>(AI27+'Portfólio kalkulačka'!E$10-'Portfólio kalkulačka'!E$13)*(1+'Portfólio kalkulačka'!$D$4/2)</f>
        <v>34295.367298533194</v>
      </c>
      <c r="AJ26" s="4">
        <f>(AJ27+'Portfólio kalkulačka'!F$10-'Portfólio kalkulačka'!F$13)*(1+'Portfólio kalkulačka'!$D$4)</f>
        <v>11045.682784362007</v>
      </c>
    </row>
    <row r="27" spans="1:36" x14ac:dyDescent="0.25">
      <c r="A27">
        <v>2012</v>
      </c>
      <c r="B27">
        <v>12</v>
      </c>
      <c r="C27">
        <v>2012</v>
      </c>
      <c r="D27">
        <v>9</v>
      </c>
      <c r="E27" s="14" t="s">
        <v>4</v>
      </c>
      <c r="F27" s="3">
        <v>2006</v>
      </c>
      <c r="G27" s="3">
        <v>12</v>
      </c>
      <c r="H27" s="3">
        <v>2006</v>
      </c>
      <c r="I27" s="3">
        <v>6</v>
      </c>
      <c r="N27" s="11">
        <v>42705</v>
      </c>
      <c r="O27" s="6">
        <f t="shared" si="5"/>
        <v>12</v>
      </c>
      <c r="P27" s="6">
        <f t="shared" si="6"/>
        <v>2016</v>
      </c>
      <c r="Q27" s="6">
        <v>4278.66</v>
      </c>
      <c r="R27" s="9">
        <f t="shared" si="7"/>
        <v>1.9765332850302641E-2</v>
      </c>
      <c r="S27" s="7">
        <f t="shared" si="2"/>
        <v>-3.7749658900604957E-3</v>
      </c>
      <c r="T27" s="7">
        <f t="shared" si="3"/>
        <v>0.12743485144634181</v>
      </c>
      <c r="V27" s="10">
        <v>50</v>
      </c>
      <c r="W27" s="8">
        <f>((W28+'Portfólio kalkulačka'!G$10)*(1+'#DATA_KALKULACKA'!R27))</f>
        <v>26376.209771286503</v>
      </c>
      <c r="X27" s="26">
        <f>((X28+'Portfólio kalkulačka'!G$10*(1-'Portfólio kalkulačka'!G$11))*(1+'#DATA_KALKULACKA'!$R27))*(1-'Portfólio kalkulačka'!G$12)</f>
        <v>24119.388720667255</v>
      </c>
      <c r="Y27" s="8">
        <f>((Y28+'Portfólio kalkulačka'!H$10*(1-'Portfólio kalkulačka'!H$11))*(1+'#DATA_KALKULACKA'!$R27))*(1-'Portfólio kalkulačka'!H$12)</f>
        <v>22782.539153610505</v>
      </c>
      <c r="Z27" s="8">
        <f>((Z28+'Portfólio kalkulačka'!C$10-'Portfólio kalkulačka'!C$13))*(1+'#DATA_KALKULACKA'!$R27)</f>
        <v>22639.17552829234</v>
      </c>
      <c r="AA27" s="8">
        <f>((AA28+'Portfólio kalkulačka'!D$10-'Portfólio kalkulačka'!D$13))*(1+'#DATA_KALKULACKA'!$S27)</f>
        <v>11440.501956345835</v>
      </c>
      <c r="AB27" s="8">
        <f>((AB28+'Portfólio kalkulačka'!E$10-'Portfólio kalkulačka'!E$13))*(1+'#DATA_KALKULACKA'!$T27)</f>
        <v>2493.7489496940852</v>
      </c>
      <c r="AD27" s="22">
        <f>'Portfólio kalkulačka'!$D$4/12</f>
        <v>3.3333333333333335E-3</v>
      </c>
      <c r="AE27" s="4">
        <f>((('Portfólio kalkulačka'!G$10*(1-'Portfólio kalkulačka'!G$11)+AE28))*(1+'#DATA_KALKULACKA'!AD27))*(1-'Portfólio kalkulačka'!G$12)</f>
        <v>52663.919010753147</v>
      </c>
      <c r="AF27" s="4">
        <f>((('Portfólio kalkulačka'!H$10*(1-'Portfólio kalkulačka'!H$11)+AF28))*(1+'#DATA_KALKULACKA'!$AD27))*(1-'Portfólio kalkulačka'!H$12)</f>
        <v>46007.230662487484</v>
      </c>
      <c r="AG27" s="4">
        <f>(AG28+'Portfólio kalkulačka'!$C$10-'Portfólio kalkulačka'!$C$13)*(1+'Portfólio kalkulačka'!$D$4/12)</f>
        <v>55432.630720334273</v>
      </c>
      <c r="AH27" s="4">
        <f>(AH28+'Portfólio kalkulačka'!D$10-'Portfólio kalkulačka'!D$13)*(1+'Portfólio kalkulačka'!$D$4/4)</f>
        <v>48553.580805045523</v>
      </c>
      <c r="AI27" s="4">
        <f>(AI28+'Portfólio kalkulačka'!E$10-'Portfólio kalkulačka'!E$13)*(1+'Portfólio kalkulačka'!$D$4/2)</f>
        <v>33038.409116209012</v>
      </c>
      <c r="AJ27" s="4">
        <f>(AJ28+'Portfólio kalkulačka'!F$10-'Portfólio kalkulačka'!F$13)*(1+'Portfólio kalkulačka'!$D$4)</f>
        <v>9436.3488311173132</v>
      </c>
    </row>
    <row r="28" spans="1:36" x14ac:dyDescent="0.25">
      <c r="A28">
        <v>2012</v>
      </c>
      <c r="B28">
        <v>9</v>
      </c>
      <c r="C28">
        <v>2012</v>
      </c>
      <c r="D28">
        <v>6</v>
      </c>
      <c r="E28" s="14" t="s">
        <v>5</v>
      </c>
      <c r="F28" s="3">
        <v>2006</v>
      </c>
      <c r="G28" s="3">
        <v>6</v>
      </c>
      <c r="H28" s="3">
        <v>2005</v>
      </c>
      <c r="I28" s="3">
        <v>12</v>
      </c>
      <c r="N28" s="11">
        <v>42675</v>
      </c>
      <c r="O28" s="6">
        <f t="shared" si="5"/>
        <v>11</v>
      </c>
      <c r="P28" s="6">
        <f t="shared" si="6"/>
        <v>2016</v>
      </c>
      <c r="Q28" s="6">
        <v>4195.7299999999996</v>
      </c>
      <c r="R28" s="9">
        <f t="shared" si="7"/>
        <v>3.7035114647209808E-2</v>
      </c>
      <c r="S28" s="7">
        <f t="shared" si="2"/>
        <v>6.3516640649126987E-2</v>
      </c>
      <c r="T28" s="7">
        <f t="shared" si="3"/>
        <v>2.7061241353009056E-2</v>
      </c>
      <c r="V28" s="10">
        <v>50</v>
      </c>
      <c r="W28" s="8">
        <f>((W29+'Portfólio kalkulačka'!G$10)*(1+'#DATA_KALKULACKA'!R28))</f>
        <v>25764.979835668157</v>
      </c>
      <c r="X28" s="26">
        <f>((X29+'Portfólio kalkulačka'!G$10*(1-'Portfólio kalkulačka'!G$11))*(1+'#DATA_KALKULACKA'!$R28))*(1-'Portfólio kalkulačka'!G$12)</f>
        <v>23576.576600978988</v>
      </c>
      <c r="Y28" s="8">
        <f>((Y29+'Portfólio kalkulačka'!H$10*(1-'Portfólio kalkulačka'!H$11))*(1+'#DATA_KALKULACKA'!$R28))*(1-'Portfólio kalkulačka'!H$12)</f>
        <v>22280.006903523652</v>
      </c>
      <c r="Z28" s="8">
        <f>((Z29+'Portfólio kalkulačka'!C$10-'Portfólio kalkulačka'!C$13))*(1+'#DATA_KALKULACKA'!$R28)</f>
        <v>22115.877674160136</v>
      </c>
      <c r="AA28" s="8">
        <f>((AA29+'Portfólio kalkulačka'!D$10-'Portfólio kalkulačka'!D$13))*(1+'#DATA_KALKULACKA'!$S28)</f>
        <v>11199.353110123015</v>
      </c>
      <c r="AB28" s="8">
        <f>(('Portfólio kalkulačka'!E$10+'Portfólio kalkulačka'!E$9-'Portfólio kalkulačka'!E$13))*(1+'#DATA_KALKULACKA'!$T28)</f>
        <v>1627.3785369238431</v>
      </c>
      <c r="AD28" s="22">
        <f>'Portfólio kalkulačka'!$D$4/12</f>
        <v>3.3333333333333335E-3</v>
      </c>
      <c r="AE28" s="4">
        <f>((('Portfólio kalkulačka'!G$10*(1-'Portfólio kalkulačka'!G$11)+AE29))*(1+'#DATA_KALKULACKA'!AD28))*(1-'Portfólio kalkulačka'!G$12)</f>
        <v>52442.497321992902</v>
      </c>
      <c r="AF28" s="4">
        <f>((('Portfólio kalkulačka'!H$10*(1-'Portfólio kalkulačka'!H$11)+AF29))*(1+'#DATA_KALKULACKA'!$AD28))*(1-'Portfólio kalkulačka'!H$12)</f>
        <v>45833.467915543617</v>
      </c>
      <c r="AG28" s="4">
        <f>(AG29+'Portfólio kalkulačka'!$C$10-'Portfólio kalkulačka'!$C$13)*(1+'Portfólio kalkulačka'!$D$4/12)</f>
        <v>55163.969156479339</v>
      </c>
      <c r="AH28" s="4">
        <f>(AH29+'Portfólio kalkulačka'!D$10-'Portfólio kalkulačka'!D$13)*(1+'Portfólio kalkulačka'!$D$4/4)</f>
        <v>47788.352282223292</v>
      </c>
      <c r="AI28" s="4">
        <f>(AI29+'Portfólio kalkulačka'!E$10-'Portfólio kalkulačka'!E$13)*(1+'Portfólio kalkulačka'!$D$4/2)</f>
        <v>31806.097172753929</v>
      </c>
      <c r="AJ28" s="4">
        <f>(AJ29+'Portfólio kalkulačka'!F$10-'Portfólio kalkulačka'!F$13)*(1+'Portfólio kalkulačka'!$D$4)</f>
        <v>7888.9123376128009</v>
      </c>
    </row>
    <row r="29" spans="1:36" x14ac:dyDescent="0.25">
      <c r="A29">
        <v>2012</v>
      </c>
      <c r="B29">
        <v>6</v>
      </c>
      <c r="C29">
        <v>2012</v>
      </c>
      <c r="D29">
        <v>3</v>
      </c>
      <c r="E29" s="14" t="s">
        <v>3</v>
      </c>
      <c r="F29" s="3">
        <v>2005</v>
      </c>
      <c r="G29" s="3">
        <v>12</v>
      </c>
      <c r="H29" s="3">
        <v>2005</v>
      </c>
      <c r="I29" s="3">
        <v>6</v>
      </c>
      <c r="N29" s="11">
        <v>42644</v>
      </c>
      <c r="O29" s="6">
        <f t="shared" si="5"/>
        <v>10</v>
      </c>
      <c r="P29" s="6">
        <f t="shared" si="6"/>
        <v>2016</v>
      </c>
      <c r="Q29" s="6">
        <v>4045.89</v>
      </c>
      <c r="R29" s="9">
        <f t="shared" si="7"/>
        <v>-1.8240452699062989E-2</v>
      </c>
      <c r="S29" s="7">
        <f t="shared" si="2"/>
        <v>-2.7515047291487578E-2</v>
      </c>
      <c r="V29" s="10">
        <v>50</v>
      </c>
      <c r="W29" s="8">
        <f>((W30+'Portfólio kalkulačka'!G$10)*(1+'#DATA_KALKULACKA'!R29))</f>
        <v>24744.84804011017</v>
      </c>
      <c r="X29" s="26">
        <f>((X30+'Portfólio kalkulačka'!G$10*(1-'Portfólio kalkulačka'!G$11))*(1+'#DATA_KALKULACKA'!$R29))*(1-'Portfólio kalkulačka'!G$12)</f>
        <v>22658.355507470271</v>
      </c>
      <c r="Y29" s="8">
        <f>((Y30+'Portfólio kalkulačka'!H$10*(1-'Portfólio kalkulačka'!H$11))*(1+'#DATA_KALKULACKA'!$R29))*(1-'Portfólio kalkulačka'!H$12)</f>
        <v>21421.917757659572</v>
      </c>
      <c r="Z29" s="8">
        <f>((Z30+'Portfólio kalkulačka'!C$10-'Portfólio kalkulačka'!C$13))*(1+'#DATA_KALKULACKA'!$R29)</f>
        <v>21241.564432913405</v>
      </c>
      <c r="AA29" s="8">
        <f>((AA30+'Portfólio kalkulačka'!D$10-'Portfólio kalkulačka'!D$13))*(1+'#DATA_KALKULACKA'!$S29)</f>
        <v>10245.991655765149</v>
      </c>
      <c r="AD29" s="22">
        <f>'Portfólio kalkulačka'!$D$4/12</f>
        <v>3.3333333333333335E-3</v>
      </c>
      <c r="AE29" s="4">
        <f>((('Portfólio kalkulačka'!G$10*(1-'Portfólio kalkulačka'!G$11)+AE30))*(1+'#DATA_KALKULACKA'!AD29))*(1-'Portfólio kalkulačka'!G$12)</f>
        <v>52221.590346485587</v>
      </c>
      <c r="AF29" s="4">
        <f>((('Portfólio kalkulačka'!H$10*(1-'Portfólio kalkulačka'!H$11)+AF30))*(1+'#DATA_KALKULACKA'!$AD29))*(1-'Portfólio kalkulačka'!H$12)</f>
        <v>45659.987536829503</v>
      </c>
      <c r="AG29" s="4">
        <f>(AG30+'Portfólio kalkulačka'!$C$10-'Portfólio kalkulačka'!$C$13)*(1+'Portfólio kalkulačka'!$D$4/12)</f>
        <v>54896.200155959472</v>
      </c>
      <c r="AH29" s="4">
        <f>(AH30+'Portfólio kalkulačka'!D$10-'Portfólio kalkulačka'!D$13)*(1+'Portfólio kalkulačka'!$D$4/4)</f>
        <v>47030.700279429002</v>
      </c>
      <c r="AI29" s="4">
        <f>(AI30+'Portfólio kalkulačka'!E$10-'Portfólio kalkulačka'!E$13)*(1+'Portfólio kalkulačka'!$D$4/2)</f>
        <v>30597.948208582282</v>
      </c>
      <c r="AJ29" s="4">
        <f>(AJ30+'Portfólio kalkulačka'!F$10-'Portfólio kalkulačka'!F$13)*(1+'Portfólio kalkulačka'!$D$4)</f>
        <v>6400.9926323200007</v>
      </c>
    </row>
    <row r="30" spans="1:36" x14ac:dyDescent="0.25">
      <c r="A30">
        <v>2012</v>
      </c>
      <c r="B30">
        <v>3</v>
      </c>
      <c r="C30">
        <v>2011</v>
      </c>
      <c r="D30">
        <v>12</v>
      </c>
      <c r="E30" s="14" t="s">
        <v>2</v>
      </c>
      <c r="F30" s="3">
        <v>2005</v>
      </c>
      <c r="G30" s="3">
        <v>6</v>
      </c>
      <c r="H30" s="3">
        <v>2004</v>
      </c>
      <c r="I30" s="3">
        <v>12</v>
      </c>
      <c r="N30" s="11">
        <v>42614</v>
      </c>
      <c r="O30" s="6">
        <f t="shared" si="5"/>
        <v>9</v>
      </c>
      <c r="P30" s="6">
        <f t="shared" si="6"/>
        <v>2016</v>
      </c>
      <c r="Q30" s="6">
        <v>4121.0600000000004</v>
      </c>
      <c r="R30" s="9">
        <f t="shared" si="7"/>
        <v>1.8688004970534515E-4</v>
      </c>
      <c r="S30" s="7">
        <f t="shared" si="2"/>
        <v>0.12586269187656907</v>
      </c>
      <c r="V30" s="10">
        <v>50</v>
      </c>
      <c r="W30" s="8">
        <f>((W31+'Portfólio kalkulačka'!G$10)*(1+'#DATA_KALKULACKA'!R30))</f>
        <v>25104.591193575809</v>
      </c>
      <c r="X30" s="26">
        <f>((X31+'Portfólio kalkulačka'!G$10*(1-'Portfólio kalkulačka'!G$11))*(1+'#DATA_KALKULACKA'!$R30))*(1-'Portfólio kalkulačka'!G$12)</f>
        <v>23003.435424610041</v>
      </c>
      <c r="Y30" s="8">
        <f>((Y31+'Portfólio kalkulačka'!H$10*(1-'Portfólio kalkulačka'!H$11))*(1+'#DATA_KALKULACKA'!$R30))*(1-'Portfólio kalkulačka'!H$12)</f>
        <v>21758.080067730079</v>
      </c>
      <c r="Z30" s="8">
        <f>((Z31+'Portfólio kalkulačka'!C$10-'Portfólio kalkulačka'!C$13))*(1+'#DATA_KALKULACKA'!$R30)</f>
        <v>21551.718859608671</v>
      </c>
      <c r="AA30" s="8">
        <f>((AA31+'Portfólio kalkulačka'!D$10-'Portfólio kalkulačka'!D$13))*(1+'#DATA_KALKULACKA'!$S30)</f>
        <v>10251.387087228</v>
      </c>
      <c r="AD30" s="22">
        <f>'Portfólio kalkulačka'!$D$4/12</f>
        <v>3.3333333333333335E-3</v>
      </c>
      <c r="AE30" s="4">
        <f>((('Portfólio kalkulačka'!G$10*(1-'Portfólio kalkulačka'!G$11)+AE31))*(1+'#DATA_KALKULACKA'!AD30))*(1-'Portfólio kalkulačka'!G$12)</f>
        <v>52001.196887737162</v>
      </c>
      <c r="AF30" s="4">
        <f>((('Portfólio kalkulačka'!H$10*(1-'Portfólio kalkulačka'!H$11)+AF31))*(1+'#DATA_KALKULACKA'!$AD30))*(1-'Portfólio kalkulačka'!H$12)</f>
        <v>45486.789067490652</v>
      </c>
      <c r="AG30" s="4">
        <f>(AG31+'Portfólio kalkulačka'!$C$10-'Portfólio kalkulačka'!$C$13)*(1+'Portfólio kalkulačka'!$D$4/12)</f>
        <v>54629.320753447973</v>
      </c>
      <c r="AH30" s="4">
        <f>(AH31+'Portfólio kalkulačka'!D$10-'Portfólio kalkulačka'!D$13)*(1+'Portfólio kalkulačka'!$D$4/4)</f>
        <v>46280.54978161287</v>
      </c>
      <c r="AI30" s="4">
        <f>(AI31+'Portfólio kalkulačka'!E$10-'Portfólio kalkulačka'!E$13)*(1+'Portfólio kalkulačka'!$D$4/2)</f>
        <v>29413.48843978655</v>
      </c>
      <c r="AJ30" s="4">
        <f>(AJ31+'Portfólio kalkulačka'!F$10-'Portfólio kalkulačka'!F$13)*(1+'Portfólio kalkulačka'!$D$4)</f>
        <v>4970.3006080000005</v>
      </c>
    </row>
    <row r="31" spans="1:36" x14ac:dyDescent="0.25">
      <c r="A31">
        <v>2011</v>
      </c>
      <c r="B31">
        <v>12</v>
      </c>
      <c r="C31">
        <v>2011</v>
      </c>
      <c r="D31">
        <v>9</v>
      </c>
      <c r="E31" s="14" t="s">
        <v>4</v>
      </c>
      <c r="N31" s="11">
        <v>42583</v>
      </c>
      <c r="O31" s="6">
        <f t="shared" si="5"/>
        <v>8</v>
      </c>
      <c r="P31" s="6">
        <f t="shared" si="6"/>
        <v>2016</v>
      </c>
      <c r="Q31" s="6">
        <v>4120.29</v>
      </c>
      <c r="R31" s="9">
        <f t="shared" si="7"/>
        <v>1.4047845308432219E-3</v>
      </c>
      <c r="S31" s="7">
        <f t="shared" si="2"/>
        <v>0.11816406755783906</v>
      </c>
      <c r="V31" s="10">
        <v>50</v>
      </c>
      <c r="W31" s="8">
        <f>((W32+'Portfólio kalkulačka'!G$10)*(1+'#DATA_KALKULACKA'!R31))</f>
        <v>24999.900522918488</v>
      </c>
      <c r="X31" s="26">
        <f>((X32+'Portfólio kalkulačka'!G$10*(1-'Portfólio kalkulačka'!G$11))*(1+'#DATA_KALKULACKA'!$R31))*(1-'Portfólio kalkulačka'!G$12)</f>
        <v>22923.15950418407</v>
      </c>
      <c r="Y31" s="8">
        <f>((Y32+'Portfólio kalkulačka'!H$10*(1-'Portfólio kalkulačka'!H$11))*(1+'#DATA_KALKULACKA'!$R31))*(1-'Portfólio kalkulačka'!H$12)</f>
        <v>21692.059477497813</v>
      </c>
      <c r="Z31" s="8">
        <f>((Z32+'Portfólio kalkulačka'!C$10-'Portfólio kalkulačka'!C$13))*(1+'#DATA_KALKULACKA'!$R31)</f>
        <v>21463.192025851844</v>
      </c>
      <c r="AA31" s="8">
        <f>((AA32+'Portfólio kalkulačka'!D$10-'Portfólio kalkulačka'!D$13))*(1+'#DATA_KALKULACKA'!$S31)</f>
        <v>8820.8617472137394</v>
      </c>
      <c r="AD31" s="22">
        <f>'Portfólio kalkulačka'!$D$4/12</f>
        <v>3.3333333333333335E-3</v>
      </c>
      <c r="AE31" s="4">
        <f>((('Portfólio kalkulačka'!G$10*(1-'Portfólio kalkulačka'!G$11)+AE32))*(1+'#DATA_KALKULACKA'!AD31))*(1-'Portfólio kalkulačka'!G$12)</f>
        <v>51781.31575203492</v>
      </c>
      <c r="AF31" s="4">
        <f>((('Portfólio kalkulačka'!H$10*(1-'Portfólio kalkulačka'!H$11)+AF32))*(1+'#DATA_KALKULACKA'!$AD31))*(1-'Portfólio kalkulačka'!H$12)</f>
        <v>45313.872049418213</v>
      </c>
      <c r="AG31" s="4">
        <f>(AG32+'Portfólio kalkulačka'!$C$10-'Portfólio kalkulačka'!$C$13)*(1+'Portfólio kalkulačka'!$D$4/12)</f>
        <v>54363.327993469735</v>
      </c>
      <c r="AH31" s="4">
        <f>(AH32+'Portfólio kalkulačka'!D$10-'Portfólio kalkulačka'!D$13)*(1+'Portfólio kalkulačka'!$D$4/4)</f>
        <v>45537.826516448389</v>
      </c>
      <c r="AI31" s="4">
        <f>(AI32+'Portfólio kalkulačka'!E$10-'Portfólio kalkulačka'!E$13)*(1+'Portfólio kalkulačka'!$D$4/2)</f>
        <v>28252.253372339754</v>
      </c>
      <c r="AJ31" s="4">
        <f>(AJ32+'Portfólio kalkulačka'!F$10-'Portfólio kalkulačka'!F$13)*(1+'Portfólio kalkulačka'!$D$4)</f>
        <v>3594.6352000000002</v>
      </c>
    </row>
    <row r="32" spans="1:36" x14ac:dyDescent="0.25">
      <c r="A32">
        <v>2011</v>
      </c>
      <c r="B32">
        <v>9</v>
      </c>
      <c r="C32">
        <v>2011</v>
      </c>
      <c r="D32">
        <v>6</v>
      </c>
      <c r="E32" s="14" t="s">
        <v>5</v>
      </c>
      <c r="N32" s="11">
        <v>42552</v>
      </c>
      <c r="O32" s="6">
        <f t="shared" si="5"/>
        <v>7</v>
      </c>
      <c r="P32" s="6">
        <f t="shared" si="6"/>
        <v>2016</v>
      </c>
      <c r="Q32" s="6">
        <v>4114.51</v>
      </c>
      <c r="R32" s="9">
        <f t="shared" si="7"/>
        <v>3.6868008497534195E-2</v>
      </c>
      <c r="S32" s="7">
        <f t="shared" si="2"/>
        <v>-0.13867847934120245</v>
      </c>
      <c r="V32" s="10">
        <v>50</v>
      </c>
      <c r="W32" s="8">
        <f>((W33+'Portfólio kalkulačka'!G$10)*(1+'#DATA_KALKULACKA'!R32))</f>
        <v>24864.830315476182</v>
      </c>
      <c r="X32" s="26">
        <f>((X33+'Portfólio kalkulačka'!G$10*(1-'Portfólio kalkulačka'!G$11))*(1+'#DATA_KALKULACKA'!$R32))*(1-'Portfólio kalkulačka'!G$12)</f>
        <v>22814.916494361554</v>
      </c>
      <c r="Y32" s="8">
        <f>((Y33+'Portfólio kalkulačka'!H$10*(1-'Portfólio kalkulačka'!H$11))*(1+'#DATA_KALKULACKA'!$R32))*(1-'Portfólio kalkulačka'!H$12)</f>
        <v>21599.517034343939</v>
      </c>
      <c r="Z32" s="8">
        <f>((Z33+'Portfólio kalkulačka'!C$10-'Portfólio kalkulačka'!C$13))*(1+'#DATA_KALKULACKA'!$R32)</f>
        <v>21348.583162177343</v>
      </c>
      <c r="AA32" s="8">
        <f>((AA33+'Portfólio kalkulačka'!D$10-'Portfólio kalkulačka'!D$13))*(1+'#DATA_KALKULACKA'!$S32)</f>
        <v>7604.2007757986858</v>
      </c>
      <c r="AD32" s="22">
        <f>'Portfólio kalkulačka'!$D$4/12</f>
        <v>3.3333333333333335E-3</v>
      </c>
      <c r="AE32" s="4">
        <f>((('Portfólio kalkulačka'!G$10*(1-'Portfólio kalkulačka'!G$11)+AE33))*(1+'#DATA_KALKULACKA'!AD32))*(1-'Portfólio kalkulačka'!G$12)</f>
        <v>51561.945748441045</v>
      </c>
      <c r="AF32" s="4">
        <f>((('Portfólio kalkulačka'!H$10*(1-'Portfólio kalkulačka'!H$11)+AF33))*(1+'#DATA_KALKULACKA'!$AD32))*(1-'Portfólio kalkulačka'!H$12)</f>
        <v>45141.236025247781</v>
      </c>
      <c r="AG32" s="4">
        <f>(AG33+'Portfólio kalkulačka'!$C$10-'Portfólio kalkulačka'!$C$13)*(1+'Portfólio kalkulačka'!$D$4/12)</f>
        <v>54098.218930368501</v>
      </c>
      <c r="AH32" s="4">
        <f>(AH33+'Portfólio kalkulačka'!D$10-'Portfólio kalkulačka'!D$13)*(1+'Portfólio kalkulačka'!$D$4/4)</f>
        <v>44802.4569469786</v>
      </c>
      <c r="AI32" s="4">
        <f>(AI33+'Portfólio kalkulačka'!E$10-'Portfólio kalkulačka'!E$13)*(1+'Portfólio kalkulačka'!$D$4/2)</f>
        <v>27113.787619940933</v>
      </c>
      <c r="AJ32" s="4">
        <f>('Portfólio kalkulačka'!F$9+'Portfólio kalkulačka'!F$10-'Portfólio kalkulačka'!F$13)*(1+'Portfólio kalkulačka'!$D$4)</f>
        <v>2271.88</v>
      </c>
    </row>
    <row r="33" spans="1:35" x14ac:dyDescent="0.25">
      <c r="A33">
        <v>2011</v>
      </c>
      <c r="B33">
        <v>6</v>
      </c>
      <c r="C33">
        <v>2011</v>
      </c>
      <c r="D33">
        <v>3</v>
      </c>
      <c r="E33" s="14" t="s">
        <v>3</v>
      </c>
      <c r="N33" s="11">
        <v>42522</v>
      </c>
      <c r="O33" s="6">
        <f t="shared" si="5"/>
        <v>6</v>
      </c>
      <c r="P33" s="6">
        <f t="shared" si="6"/>
        <v>2016</v>
      </c>
      <c r="Q33" s="6">
        <v>3968.21</v>
      </c>
      <c r="R33" s="9">
        <f t="shared" si="7"/>
        <v>2.5922510390480472E-3</v>
      </c>
      <c r="S33" s="7">
        <f t="shared" si="2"/>
        <v>9.9131925838593575E-4</v>
      </c>
      <c r="V33" s="10">
        <v>50</v>
      </c>
      <c r="W33" s="8">
        <f>((W34+'Portfólio kalkulačka'!G$10)*(1+'#DATA_KALKULACKA'!R33))</f>
        <v>23880.70932047212</v>
      </c>
      <c r="X33" s="26">
        <f>((X34+'Portfólio kalkulačka'!G$10*(1-'Portfólio kalkulačka'!G$11))*(1+'#DATA_KALKULACKA'!$R33))*(1-'Portfólio kalkulačka'!G$12)</f>
        <v>21926.71017858198</v>
      </c>
      <c r="Y33" s="8">
        <f>((Y34+'Portfólio kalkulačka'!H$10*(1-'Portfólio kalkulačka'!H$11))*(1+'#DATA_KALKULACKA'!$R33))*(1-'Portfólio kalkulačka'!H$12)</f>
        <v>20767.974933055953</v>
      </c>
      <c r="Z33" s="8">
        <f>((Z34+'Portfólio kalkulačka'!C$10-'Portfólio kalkulačka'!C$13))*(1+'#DATA_KALKULACKA'!$R33)</f>
        <v>20504.989681634936</v>
      </c>
      <c r="AA33" s="8">
        <f>((AA34+'Portfólio kalkulačka'!D$10-'Portfólio kalkulačka'!D$13))*(1+'#DATA_KALKULACKA'!$S33)</f>
        <v>8544.0275514565965</v>
      </c>
      <c r="AD33" s="22">
        <f>'Portfólio kalkulačka'!$D$4/12</f>
        <v>3.3333333333333335E-3</v>
      </c>
      <c r="AE33" s="4">
        <f>((('Portfólio kalkulačka'!G$10*(1-'Portfólio kalkulačka'!G$11)+AE34))*(1+'#DATA_KALKULACKA'!AD33))*(1-'Portfólio kalkulačka'!G$12)</f>
        <v>51343.085688786166</v>
      </c>
      <c r="AF33" s="4">
        <f>((('Portfólio kalkulačka'!H$10*(1-'Portfólio kalkulačka'!H$11)+AF34))*(1+'#DATA_KALKULACKA'!$AD33))*(1-'Portfólio kalkulačka'!H$12)</f>
        <v>44968.880538358178</v>
      </c>
      <c r="AG33" s="4">
        <f>(AG34+'Portfólio kalkulačka'!$C$10-'Portfólio kalkulačka'!$C$13)*(1+'Portfólio kalkulačka'!$D$4/12)</f>
        <v>53833.990628274252</v>
      </c>
      <c r="AH33" s="4">
        <f>(AH34+'Portfólio kalkulačka'!D$10-'Portfólio kalkulačka'!D$13)*(1+'Portfólio kalkulačka'!$D$4/4)</f>
        <v>44074.368264335244</v>
      </c>
      <c r="AI33" s="4">
        <f>(AI34+'Portfólio kalkulačka'!E$10-'Portfólio kalkulačka'!E$13)*(1+'Portfólio kalkulačka'!$D$4/2)</f>
        <v>25997.644725432288</v>
      </c>
    </row>
    <row r="34" spans="1:35" x14ac:dyDescent="0.25">
      <c r="A34">
        <v>2011</v>
      </c>
      <c r="B34">
        <v>3</v>
      </c>
      <c r="C34">
        <v>2010</v>
      </c>
      <c r="D34">
        <v>12</v>
      </c>
      <c r="E34" s="14" t="s">
        <v>2</v>
      </c>
      <c r="N34" s="11">
        <v>42491</v>
      </c>
      <c r="O34" s="6">
        <f t="shared" si="5"/>
        <v>5</v>
      </c>
      <c r="P34" s="6">
        <f t="shared" si="6"/>
        <v>2016</v>
      </c>
      <c r="Q34" s="6">
        <v>3957.95</v>
      </c>
      <c r="R34" s="9">
        <f t="shared" si="7"/>
        <v>1.7957218508640325E-2</v>
      </c>
      <c r="S34" s="7">
        <f t="shared" si="2"/>
        <v>5.9192447582876569E-2</v>
      </c>
      <c r="V34" s="10">
        <v>50</v>
      </c>
      <c r="W34" s="8">
        <f>((W35+'Portfólio kalkulačka'!G$10)*(1+'#DATA_KALKULACKA'!R34))</f>
        <v>23718.964584778179</v>
      </c>
      <c r="X34" s="26">
        <f>((X35+'Portfólio kalkulačka'!G$10*(1-'Portfólio kalkulačka'!G$11))*(1+'#DATA_KALKULACKA'!$R34))*(1-'Portfólio kalkulačka'!G$12)</f>
        <v>21792.909512239548</v>
      </c>
      <c r="Y34" s="8">
        <f>((Y35+'Portfólio kalkulačka'!H$10*(1-'Portfólio kalkulačka'!H$11))*(1+'#DATA_KALKULACKA'!$R34))*(1-'Portfólio kalkulačka'!H$12)</f>
        <v>20650.552562905545</v>
      </c>
      <c r="Z34" s="8">
        <f>((Z35+'Portfólio kalkulačka'!C$10-'Portfólio kalkulačka'!C$13))*(1+'#DATA_KALKULACKA'!$R34)</f>
        <v>20367.473033288807</v>
      </c>
      <c r="AA34" s="8">
        <f>((AA35+'Portfólio kalkulačka'!D$10-'Portfólio kalkulačka'!D$13))*(1+'#DATA_KALKULACKA'!$S34)</f>
        <v>8251.0660804198506</v>
      </c>
      <c r="AD34" s="22">
        <f>'Portfólio kalkulačka'!$D$4/12</f>
        <v>3.3333333333333335E-3</v>
      </c>
      <c r="AE34" s="4">
        <f>((('Portfólio kalkulačka'!G$10*(1-'Portfólio kalkulačka'!G$11)+AE35))*(1+'#DATA_KALKULACKA'!AD34))*(1-'Portfólio kalkulačka'!G$12)</f>
        <v>51124.734387662909</v>
      </c>
      <c r="AF34" s="4">
        <f>((('Portfólio kalkulačka'!H$10*(1-'Portfólio kalkulačka'!H$11)+AF35))*(1+'#DATA_KALKULACKA'!$AD34))*(1-'Portfólio kalkulačka'!H$12)</f>
        <v>44796.805132870242</v>
      </c>
      <c r="AG34" s="4">
        <f>(AG35+'Portfólio kalkulačka'!$C$10-'Portfólio kalkulačka'!$C$13)*(1+'Portfólio kalkulačka'!$D$4/12)</f>
        <v>53570.640161070682</v>
      </c>
      <c r="AH34" s="4">
        <f>(AH35+'Portfólio kalkulačka'!D$10-'Portfólio kalkulačka'!D$13)*(1+'Portfólio kalkulačka'!$D$4/4)</f>
        <v>43353.488380529947</v>
      </c>
      <c r="AI34" s="4">
        <f>(AI35+'Portfólio kalkulačka'!E$10-'Portfólio kalkulačka'!E$13)*(1+'Portfólio kalkulačka'!$D$4/2)</f>
        <v>24903.386985717931</v>
      </c>
    </row>
    <row r="35" spans="1:35" x14ac:dyDescent="0.25">
      <c r="A35">
        <v>2010</v>
      </c>
      <c r="B35">
        <v>12</v>
      </c>
      <c r="C35">
        <v>2010</v>
      </c>
      <c r="D35">
        <v>9</v>
      </c>
      <c r="E35" s="14" t="s">
        <v>4</v>
      </c>
      <c r="N35" s="11">
        <v>42461</v>
      </c>
      <c r="O35" s="6">
        <f t="shared" si="5"/>
        <v>4</v>
      </c>
      <c r="P35" s="6">
        <f t="shared" si="6"/>
        <v>2016</v>
      </c>
      <c r="Q35" s="6">
        <v>3888.13</v>
      </c>
      <c r="R35" s="9">
        <f t="shared" si="7"/>
        <v>3.8780205054852511E-3</v>
      </c>
      <c r="S35" s="7">
        <f t="shared" ref="S35:S54" si="8">(SUMIFS(Q:Q,O:O,B35,P:P,A35)-SUMIFS(Q:Q,O:O,D35,P:P,C35))/SUMIFS(Q:Q,O:O,D35,P:P,C35)</f>
        <v>0.1075669870871421</v>
      </c>
      <c r="V35" s="10">
        <v>50</v>
      </c>
      <c r="W35" s="8">
        <f>((W36+'Portfólio kalkulačka'!G$10)*(1+'#DATA_KALKULACKA'!R35))</f>
        <v>23200.551490295125</v>
      </c>
      <c r="X35" s="26">
        <f>((X36+'Portfólio kalkulačka'!G$10*(1-'Portfólio kalkulačka'!G$11))*(1+'#DATA_KALKULACKA'!$R35))*(1-'Portfólio kalkulačka'!G$12)</f>
        <v>21330.902789466651</v>
      </c>
      <c r="Y35" s="8">
        <f>((Y36+'Portfólio kalkulačka'!H$10*(1-'Portfólio kalkulačka'!H$11))*(1+'#DATA_KALKULACKA'!$R35))*(1-'Portfólio kalkulačka'!H$12)</f>
        <v>20221.813004591651</v>
      </c>
      <c r="Z35" s="8">
        <f>((Z36+'Portfólio kalkulačka'!C$10-'Portfólio kalkulačka'!C$13))*(1+'#DATA_KALKULACKA'!$R35)</f>
        <v>19923.681741790882</v>
      </c>
      <c r="AA35" s="8">
        <f>((AA36+'Portfólio kalkulačka'!D$10-'Portfólio kalkulačka'!D$13))*(1+'#DATA_KALKULACKA'!$S35)</f>
        <v>7505.4593216031171</v>
      </c>
      <c r="AD35" s="22">
        <f>'Portfólio kalkulačka'!$D$4/12</f>
        <v>3.3333333333333335E-3</v>
      </c>
      <c r="AE35" s="4">
        <f>((('Portfólio kalkulačka'!G$10*(1-'Portfólio kalkulačka'!G$11)+AE36))*(1+'#DATA_KALKULACKA'!AD35))*(1-'Portfólio kalkulačka'!G$12)</f>
        <v>50906.890662419471</v>
      </c>
      <c r="AF35" s="4">
        <f>((('Portfólio kalkulačka'!H$10*(1-'Portfólio kalkulačka'!H$11)+AF36))*(1+'#DATA_KALKULACKA'!$AD35))*(1-'Portfólio kalkulačka'!H$12)</f>
        <v>44625.009353645626</v>
      </c>
      <c r="AG35" s="4">
        <f>(AG36+'Portfólio kalkulačka'!$C$10-'Portfólio kalkulačka'!$C$13)*(1+'Portfólio kalkulačka'!$D$4/12)</f>
        <v>53308.164612362802</v>
      </c>
      <c r="AH35" s="4">
        <f>(AH36+'Portfólio kalkulačka'!D$10-'Portfólio kalkulačka'!D$13)*(1+'Portfólio kalkulačka'!$D$4/4)</f>
        <v>42639.745921316782</v>
      </c>
      <c r="AI35" s="4">
        <f>(AI36+'Portfólio kalkulačka'!E$10-'Portfólio kalkulačka'!E$13)*(1+'Portfólio kalkulačka'!$D$4/2)</f>
        <v>23830.585280115618</v>
      </c>
    </row>
    <row r="36" spans="1:35" x14ac:dyDescent="0.25">
      <c r="A36">
        <v>2010</v>
      </c>
      <c r="B36">
        <v>9</v>
      </c>
      <c r="C36">
        <v>2010</v>
      </c>
      <c r="D36">
        <v>6</v>
      </c>
      <c r="E36" s="14" t="s">
        <v>5</v>
      </c>
      <c r="N36" s="11">
        <v>42430</v>
      </c>
      <c r="O36" s="6">
        <f t="shared" si="5"/>
        <v>3</v>
      </c>
      <c r="P36" s="6">
        <f t="shared" si="6"/>
        <v>2016</v>
      </c>
      <c r="Q36" s="6">
        <v>3873.11</v>
      </c>
      <c r="R36" s="9">
        <f t="shared" ref="R36:R67" si="9">(Q36-Q37)/Q37</f>
        <v>6.7837311762143498E-2</v>
      </c>
      <c r="S36" s="7">
        <f t="shared" si="8"/>
        <v>0.11294112159885265</v>
      </c>
      <c r="V36" s="10">
        <v>50</v>
      </c>
      <c r="W36" s="8">
        <f>((W37+'Portfólio kalkulačka'!G$10)*(1+'#DATA_KALKULACKA'!R36))</f>
        <v>23010.926842100685</v>
      </c>
      <c r="X36" s="26">
        <f>((X37+'Portfólio kalkulačka'!G$10*(1-'Portfólio kalkulačka'!G$11))*(1+'#DATA_KALKULACKA'!$R36))*(1-'Portfólio kalkulačka'!G$12)</f>
        <v>21170.770438603293</v>
      </c>
      <c r="Y36" s="8">
        <f>((Y37+'Portfólio kalkulačka'!H$10*(1-'Portfólio kalkulačka'!H$11))*(1+'#DATA_KALKULACKA'!$R36))*(1-'Portfólio kalkulačka'!H$12)</f>
        <v>20078.997937496737</v>
      </c>
      <c r="Z36" s="8">
        <f>((Z37+'Portfólio kalkulačka'!C$10-'Portfólio kalkulačka'!C$13))*(1+'#DATA_KALKULACKA'!$R36)</f>
        <v>19762.215771064155</v>
      </c>
      <c r="AA36" s="8">
        <f>((AA37+'Portfólio kalkulačka'!D$10-'Portfólio kalkulačka'!D$13))*(1+'#DATA_KALKULACKA'!$S36)</f>
        <v>6492.028561348855</v>
      </c>
      <c r="AD36" s="22">
        <f>'Portfólio kalkulačka'!$D$4/12</f>
        <v>3.3333333333333335E-3</v>
      </c>
      <c r="AE36" s="4">
        <f>((('Portfólio kalkulačka'!G$10*(1-'Portfólio kalkulačka'!G$11)+AE37))*(1+'#DATA_KALKULACKA'!AD36))*(1-'Portfólio kalkulačka'!G$12)</f>
        <v>50689.553333153221</v>
      </c>
      <c r="AF36" s="4">
        <f>((('Portfólio kalkulačka'!H$10*(1-'Portfólio kalkulačka'!H$11)+AF37))*(1+'#DATA_KALKULACKA'!$AD36))*(1-'Portfólio kalkulačka'!H$12)</f>
        <v>44453.492746285585</v>
      </c>
      <c r="AG36" s="4">
        <f>(AG37+'Portfólio kalkulačka'!$C$10-'Portfólio kalkulačka'!$C$13)*(1+'Portfólio kalkulačka'!$D$4/12)</f>
        <v>53046.561075444646</v>
      </c>
      <c r="AH36" s="4">
        <f>(AH37+'Portfólio kalkulačka'!D$10-'Portfólio kalkulačka'!D$13)*(1+'Portfólio kalkulačka'!$D$4/4)</f>
        <v>41933.070219125526</v>
      </c>
      <c r="AI36" s="4">
        <f>(AI37+'Portfólio kalkulačka'!E$10-'Portfólio kalkulačka'!E$13)*(1+'Portfólio kalkulačka'!$D$4/2)</f>
        <v>22778.818902074134</v>
      </c>
    </row>
    <row r="37" spans="1:35" x14ac:dyDescent="0.25">
      <c r="A37">
        <v>2010</v>
      </c>
      <c r="B37">
        <v>6</v>
      </c>
      <c r="C37">
        <v>2010</v>
      </c>
      <c r="D37">
        <v>3</v>
      </c>
      <c r="E37" s="14" t="s">
        <v>3</v>
      </c>
      <c r="N37" s="11">
        <v>42401</v>
      </c>
      <c r="O37" s="6">
        <f t="shared" si="5"/>
        <v>2</v>
      </c>
      <c r="P37" s="6">
        <f t="shared" si="6"/>
        <v>2016</v>
      </c>
      <c r="Q37" s="6">
        <v>3627.06</v>
      </c>
      <c r="R37" s="9">
        <f t="shared" si="9"/>
        <v>-1.349133801033076E-3</v>
      </c>
      <c r="S37" s="7">
        <f t="shared" si="8"/>
        <v>-0.11425369743038916</v>
      </c>
      <c r="V37" s="10">
        <v>50</v>
      </c>
      <c r="W37" s="8">
        <f>((W38+'Portfólio kalkulačka'!G$10)*(1+'#DATA_KALKULACKA'!R37))</f>
        <v>21449.09421935078</v>
      </c>
      <c r="X37" s="26">
        <f>((X38+'Portfólio kalkulačka'!G$10*(1-'Portfólio kalkulačka'!G$11))*(1+'#DATA_KALKULACKA'!$R37))*(1-'Portfólio kalkulačka'!G$12)</f>
        <v>19746.68451352702</v>
      </c>
      <c r="Y37" s="8">
        <f>((Y38+'Portfólio kalkulačka'!H$10*(1-'Portfólio kalkulačka'!H$11))*(1+'#DATA_KALKULACKA'!$R37))*(1-'Portfólio kalkulačka'!H$12)</f>
        <v>18736.444444172743</v>
      </c>
      <c r="Z37" s="8">
        <f>((Z38+'Portfólio kalkulačka'!C$10-'Portfólio kalkulačka'!C$13))*(1+'#DATA_KALKULACKA'!$R37)</f>
        <v>18422.266483419255</v>
      </c>
      <c r="AA37" s="8">
        <f>((AA38+'Portfólio kalkulačka'!D$10-'Portfólio kalkulačka'!D$13))*(1+'#DATA_KALKULACKA'!$S37)</f>
        <v>5548.7183395491738</v>
      </c>
      <c r="AD37" s="22">
        <f>'Portfólio kalkulačka'!$D$4/12</f>
        <v>3.3333333333333335E-3</v>
      </c>
      <c r="AE37" s="4">
        <f>((('Portfólio kalkulačka'!G$10*(1-'Portfólio kalkulačka'!G$11)+AE38))*(1+'#DATA_KALKULACKA'!AD37))*(1-'Portfólio kalkulačka'!G$12)</f>
        <v>50472.72122270432</v>
      </c>
      <c r="AF37" s="4">
        <f>((('Portfólio kalkulačka'!H$10*(1-'Portfólio kalkulačka'!H$11)+AF38))*(1+'#DATA_KALKULACKA'!$AD37))*(1-'Portfólio kalkulačka'!H$12)</f>
        <v>44282.254857129788</v>
      </c>
      <c r="AG37" s="4">
        <f>(AG38+'Portfólio kalkulačka'!$C$10-'Portfólio kalkulačka'!$C$13)*(1+'Portfólio kalkulačka'!$D$4/12)</f>
        <v>52785.826653267082</v>
      </c>
      <c r="AH37" s="4">
        <f>(AH38+'Portfólio kalkulačka'!D$10-'Portfólio kalkulačka'!D$13)*(1+'Portfólio kalkulačka'!$D$4/4)</f>
        <v>41233.391306064877</v>
      </c>
      <c r="AI37" s="4">
        <f>(AI38+'Portfólio kalkulačka'!E$10-'Portfólio kalkulačka'!E$13)*(1+'Portfólio kalkulačka'!$D$4/2)</f>
        <v>21747.675394190326</v>
      </c>
    </row>
    <row r="38" spans="1:35" x14ac:dyDescent="0.25">
      <c r="A38">
        <v>2010</v>
      </c>
      <c r="B38">
        <v>3</v>
      </c>
      <c r="C38">
        <v>2009</v>
      </c>
      <c r="D38">
        <v>12</v>
      </c>
      <c r="E38" s="14" t="s">
        <v>2</v>
      </c>
      <c r="N38" s="11">
        <v>42370</v>
      </c>
      <c r="O38" s="6">
        <f t="shared" si="5"/>
        <v>1</v>
      </c>
      <c r="P38" s="6">
        <f t="shared" si="6"/>
        <v>2016</v>
      </c>
      <c r="Q38" s="6">
        <v>3631.96</v>
      </c>
      <c r="R38" s="9">
        <f t="shared" si="9"/>
        <v>-4.9623194473518914E-2</v>
      </c>
      <c r="S38" s="7">
        <f t="shared" si="8"/>
        <v>5.3866666666666674E-2</v>
      </c>
      <c r="V38" s="10">
        <v>50</v>
      </c>
      <c r="W38" s="8">
        <f>((W39+'Portfólio kalkulačka'!G$10)*(1+'#DATA_KALKULACKA'!R38))</f>
        <v>21378.071010932617</v>
      </c>
      <c r="X38" s="26">
        <f>((X39+'Portfólio kalkulačka'!G$10*(1-'Portfólio kalkulačka'!G$11))*(1+'#DATA_KALKULACKA'!$R38))*(1-'Portfólio kalkulačka'!G$12)</f>
        <v>19694.154578362253</v>
      </c>
      <c r="Y38" s="8">
        <f>((Y39+'Portfólio kalkulačka'!H$10*(1-'Portfólio kalkulačka'!H$11))*(1+'#DATA_KALKULACKA'!$R38))*(1-'Portfólio kalkulačka'!H$12)</f>
        <v>18694.705864089105</v>
      </c>
      <c r="Z38" s="8">
        <f>((Z39+'Portfólio kalkulačka'!C$10-'Portfólio kalkulačka'!C$13))*(1+'#DATA_KALKULACKA'!$R38)</f>
        <v>18362.654162632931</v>
      </c>
      <c r="AA38" s="8">
        <f>((AA39+'Portfólio kalkulačka'!D$10-'Portfólio kalkulačka'!D$13))*(1+'#DATA_KALKULACKA'!$S38)</f>
        <v>5979.9555483347331</v>
      </c>
      <c r="AD38" s="22">
        <f>'Portfólio kalkulačka'!$D$4/12</f>
        <v>3.3333333333333335E-3</v>
      </c>
      <c r="AE38" s="4">
        <f>((('Portfólio kalkulačka'!G$10*(1-'Portfólio kalkulačka'!G$11)+AE39))*(1+'#DATA_KALKULACKA'!AD38))*(1-'Portfólio kalkulačka'!G$12)</f>
        <v>50256.393156649319</v>
      </c>
      <c r="AF38" s="4">
        <f>((('Portfólio kalkulačka'!H$10*(1-'Portfólio kalkulačka'!H$11)+AF39))*(1+'#DATA_KALKULACKA'!$AD38))*(1-'Portfólio kalkulačka'!H$12)</f>
        <v>44111.295233255121</v>
      </c>
      <c r="AG38" s="4">
        <f>(AG39+'Portfólio kalkulačka'!$C$10-'Portfólio kalkulačka'!$C$13)*(1+'Portfólio kalkulačka'!$D$4/12)</f>
        <v>52525.958458405723</v>
      </c>
      <c r="AH38" s="4">
        <f>(AH39+'Portfólio kalkulačka'!D$10-'Portfólio kalkulačka'!D$13)*(1+'Portfólio kalkulačka'!$D$4/4)</f>
        <v>40540.639906994926</v>
      </c>
      <c r="AI38" s="4">
        <f>(AI39+'Portfólio kalkulačka'!E$10-'Portfólio kalkulačka'!E$13)*(1+'Portfólio kalkulačka'!$D$4/2)</f>
        <v>20736.750386461103</v>
      </c>
    </row>
    <row r="39" spans="1:35" x14ac:dyDescent="0.25">
      <c r="A39">
        <v>2009</v>
      </c>
      <c r="B39">
        <v>12</v>
      </c>
      <c r="C39">
        <v>2009</v>
      </c>
      <c r="D39">
        <v>9</v>
      </c>
      <c r="E39" s="14" t="s">
        <v>4</v>
      </c>
      <c r="N39" s="11">
        <v>42339</v>
      </c>
      <c r="O39" s="6">
        <f t="shared" si="5"/>
        <v>12</v>
      </c>
      <c r="P39" s="6">
        <f t="shared" si="6"/>
        <v>2015</v>
      </c>
      <c r="Q39" s="6">
        <v>3821.6</v>
      </c>
      <c r="R39" s="9">
        <f t="shared" si="9"/>
        <v>-1.5771960729775172E-2</v>
      </c>
      <c r="S39" s="7">
        <f t="shared" si="8"/>
        <v>6.0385720716041751E-2</v>
      </c>
      <c r="V39" s="10">
        <v>50</v>
      </c>
      <c r="W39" s="8">
        <f>((W40+'Portfólio kalkulačka'!G$10)*(1+'#DATA_KALKULACKA'!R39))</f>
        <v>22394.310558315647</v>
      </c>
      <c r="X39" s="26">
        <f>((X40+'Portfólio kalkulačka'!G$10*(1-'Portfólio kalkulačka'!G$11))*(1+'#DATA_KALKULACKA'!$R39))*(1-'Portfólio kalkulačka'!G$12)</f>
        <v>20644.212936355441</v>
      </c>
      <c r="Y39" s="8">
        <f>((Y40+'Portfólio kalkulačka'!H$10*(1-'Portfólio kalkulačka'!H$11))*(1+'#DATA_KALKULACKA'!$R39))*(1-'Portfólio kalkulačka'!H$12)</f>
        <v>19605.332928650907</v>
      </c>
      <c r="Z39" s="8">
        <f>((Z40+'Portfólio kalkulačka'!C$10-'Portfólio kalkulačka'!C$13))*(1+'#DATA_KALKULACKA'!$R39)</f>
        <v>19236.946036828052</v>
      </c>
      <c r="AA39" s="8">
        <f>((AA40+'Portfólio kalkulačka'!D$10-'Portfólio kalkulačka'!D$13))*(1+'#DATA_KALKULACKA'!$S39)</f>
        <v>5389.799925671874</v>
      </c>
      <c r="AD39" s="22">
        <f>'Portfólio kalkulačka'!$D$4/12</f>
        <v>3.3333333333333335E-3</v>
      </c>
      <c r="AE39" s="4">
        <f>((('Portfólio kalkulačka'!G$10*(1-'Portfólio kalkulačka'!G$11)+AE40))*(1+'#DATA_KALKULACKA'!AD39))*(1-'Portfólio kalkulačka'!G$12)</f>
        <v>50040.567963294838</v>
      </c>
      <c r="AF39" s="4">
        <f>((('Portfólio kalkulačka'!H$10*(1-'Portfólio kalkulačka'!H$11)+AF40))*(1+'#DATA_KALKULACKA'!$AD39))*(1-'Portfólio kalkulačka'!H$12)</f>
        <v>43940.613422474475</v>
      </c>
      <c r="AG39" s="4">
        <f>(AG40+'Portfólio kalkulačka'!$C$10-'Portfólio kalkulačka'!$C$13)*(1+'Portfólio kalkulačka'!$D$4/12)</f>
        <v>52266.953613028956</v>
      </c>
      <c r="AH39" s="4">
        <f>(AH40+'Portfólio kalkulačka'!D$10-'Portfólio kalkulačka'!D$13)*(1+'Portfólio kalkulačka'!$D$4/4)</f>
        <v>39854.747432668242</v>
      </c>
      <c r="AI39" s="4">
        <f>(AI40+'Portfólio kalkulačka'!E$10-'Portfólio kalkulačka'!E$13)*(1+'Portfólio kalkulačka'!$D$4/2)</f>
        <v>19745.647437706964</v>
      </c>
    </row>
    <row r="40" spans="1:35" x14ac:dyDescent="0.25">
      <c r="A40">
        <v>2009</v>
      </c>
      <c r="B40">
        <v>9</v>
      </c>
      <c r="C40">
        <v>2009</v>
      </c>
      <c r="D40">
        <v>6</v>
      </c>
      <c r="E40" s="14" t="s">
        <v>5</v>
      </c>
      <c r="N40" s="11">
        <v>42309</v>
      </c>
      <c r="O40" s="6">
        <f t="shared" si="5"/>
        <v>11</v>
      </c>
      <c r="P40" s="6">
        <f t="shared" si="6"/>
        <v>2015</v>
      </c>
      <c r="Q40" s="6">
        <v>3882.84</v>
      </c>
      <c r="R40" s="9">
        <f t="shared" si="9"/>
        <v>2.9731384304619388E-3</v>
      </c>
      <c r="S40" s="7">
        <f t="shared" si="8"/>
        <v>0.15605694690914904</v>
      </c>
      <c r="V40" s="10">
        <v>50</v>
      </c>
      <c r="W40" s="8">
        <f>((W41+'Portfólio kalkulačka'!G$10)*(1+'#DATA_KALKULACKA'!R40))</f>
        <v>22653.172704691839</v>
      </c>
      <c r="X40" s="26">
        <f>((X41+'Portfólio kalkulačka'!G$10*(1-'Portfólio kalkulačka'!G$11))*(1+'#DATA_KALKULACKA'!$R40))*(1-'Portfólio kalkulačka'!G$12)</f>
        <v>20897.026316718217</v>
      </c>
      <c r="Y40" s="8">
        <f>((Y41+'Portfólio kalkulačka'!H$10*(1-'Portfólio kalkulačka'!H$11))*(1+'#DATA_KALKULACKA'!$R40))*(1-'Portfólio kalkulačka'!H$12)</f>
        <v>19854.423360188273</v>
      </c>
      <c r="Z40" s="8">
        <f>((Z41+'Portfólio kalkulačka'!C$10-'Portfólio kalkulačka'!C$13))*(1+'#DATA_KALKULACKA'!$R40)</f>
        <v>19460.712358603058</v>
      </c>
      <c r="AA40" s="8">
        <f>((AA41+'Portfólio kalkulačka'!D$10-'Portfólio kalkulačka'!D$13))*(1+'#DATA_KALKULACKA'!$S40)</f>
        <v>4798.3673192923889</v>
      </c>
      <c r="AD40" s="22">
        <f>'Portfólio kalkulačka'!$D$4/12</f>
        <v>3.3333333333333335E-3</v>
      </c>
      <c r="AE40" s="4">
        <f>((('Portfólio kalkulačka'!G$10*(1-'Portfólio kalkulačka'!G$11)+AE41))*(1+'#DATA_KALKULACKA'!AD40))*(1-'Portfólio kalkulačka'!G$12)</f>
        <v>49825.244473671177</v>
      </c>
      <c r="AF40" s="4">
        <f>((('Portfólio kalkulačka'!H$10*(1-'Portfólio kalkulačka'!H$11)+AF41))*(1+'#DATA_KALKULACKA'!$AD40))*(1-'Portfólio kalkulačka'!H$12)</f>
        <v>43770.208973335539</v>
      </c>
      <c r="AG40" s="4">
        <f>(AG41+'Portfólio kalkulačka'!$C$10-'Portfólio kalkulačka'!$C$13)*(1+'Portfólio kalkulačka'!$D$4/12)</f>
        <v>52008.809248866062</v>
      </c>
      <c r="AH40" s="4">
        <f>(AH41+'Portfólio kalkulačka'!D$10-'Portfólio kalkulačka'!D$13)*(1+'Portfólio kalkulačka'!$D$4/4)</f>
        <v>39175.645972938852</v>
      </c>
      <c r="AI40" s="4">
        <f>(AI41+'Portfólio kalkulačka'!E$10-'Portfólio kalkulačka'!E$13)*(1+'Portfólio kalkulačka'!$D$4/2)</f>
        <v>18773.977880104867</v>
      </c>
    </row>
    <row r="41" spans="1:35" x14ac:dyDescent="0.25">
      <c r="A41">
        <v>2009</v>
      </c>
      <c r="B41">
        <v>6</v>
      </c>
      <c r="C41">
        <v>2009</v>
      </c>
      <c r="D41">
        <v>3</v>
      </c>
      <c r="E41" s="14" t="s">
        <v>3</v>
      </c>
      <c r="N41" s="11">
        <v>42278</v>
      </c>
      <c r="O41" s="6">
        <f t="shared" si="5"/>
        <v>10</v>
      </c>
      <c r="P41" s="6">
        <f t="shared" si="6"/>
        <v>2015</v>
      </c>
      <c r="Q41" s="6">
        <v>3871.33</v>
      </c>
      <c r="R41" s="9">
        <f t="shared" si="9"/>
        <v>8.435452653515095E-2</v>
      </c>
      <c r="S41" s="7">
        <f t="shared" si="8"/>
        <v>0.1592909403084348</v>
      </c>
      <c r="V41" s="10">
        <v>50</v>
      </c>
      <c r="W41" s="8">
        <f>((W42+'Portfólio kalkulačka'!G$10)*(1+'#DATA_KALKULACKA'!R41))</f>
        <v>22486.021336664569</v>
      </c>
      <c r="X41" s="26">
        <f>((X42+'Portfólio kalkulačka'!G$10*(1-'Portfólio kalkulačka'!G$11))*(1+'#DATA_KALKULACKA'!$R41))*(1-'Portfólio kalkulačka'!G$12)</f>
        <v>20756.936674150002</v>
      </c>
      <c r="Y41" s="8">
        <f>((Y42+'Portfólio kalkulačka'!H$10*(1-'Portfólio kalkulačka'!H$11))*(1+'#DATA_KALKULACKA'!$R41))*(1-'Portfólio kalkulačka'!H$12)</f>
        <v>19730.278167925615</v>
      </c>
      <c r="Z41" s="8">
        <f>((Z42+'Portfólio kalkulačka'!C$10-'Portfólio kalkulačka'!C$13))*(1+'#DATA_KALKULACKA'!$R41)</f>
        <v>19318.524480851844</v>
      </c>
      <c r="AA41" s="8">
        <f>((AA42+'Portfólio kalkulačka'!D$10-'Portfólio kalkulačka'!D$13))*(1+'#DATA_KALKULACKA'!$S41)</f>
        <v>3866.1323128124218</v>
      </c>
      <c r="AD41" s="22">
        <f>'Portfólio kalkulačka'!$D$4/12</f>
        <v>3.3333333333333335E-3</v>
      </c>
      <c r="AE41" s="4">
        <f>((('Portfólio kalkulačka'!G$10*(1-'Portfólio kalkulačka'!G$11)+AE42))*(1+'#DATA_KALKULACKA'!AD41))*(1-'Portfólio kalkulačka'!G$12)</f>
        <v>49610.421521526019</v>
      </c>
      <c r="AF41" s="4">
        <f>((('Portfólio kalkulačka'!H$10*(1-'Portfólio kalkulačka'!H$11)+AF42))*(1+'#DATA_KALKULACKA'!$AD41))*(1-'Portfólio kalkulačka'!H$12)</f>
        <v>43600.081435119639</v>
      </c>
      <c r="AG41" s="4">
        <f>(AG42+'Portfólio kalkulačka'!$C$10-'Portfólio kalkulačka'!$C$13)*(1+'Portfólio kalkulačka'!$D$4/12)</f>
        <v>51751.522507175476</v>
      </c>
      <c r="AH41" s="4">
        <f>(AH42+'Portfólio kalkulačka'!D$10-'Portfólio kalkulačka'!D$13)*(1+'Portfólio kalkulačka'!$D$4/4)</f>
        <v>38503.268290038468</v>
      </c>
      <c r="AI41" s="4">
        <f>(AI42+'Portfólio kalkulačka'!E$10-'Portfólio kalkulačka'!E$13)*(1+'Portfólio kalkulačka'!$D$4/2)</f>
        <v>17821.360666769477</v>
      </c>
    </row>
    <row r="42" spans="1:35" x14ac:dyDescent="0.25">
      <c r="A42">
        <v>2009</v>
      </c>
      <c r="B42">
        <v>3</v>
      </c>
      <c r="C42">
        <v>2008</v>
      </c>
      <c r="D42">
        <v>12</v>
      </c>
      <c r="E42" s="14" t="s">
        <v>2</v>
      </c>
      <c r="N42" s="11">
        <v>42248</v>
      </c>
      <c r="O42" s="6">
        <f t="shared" si="5"/>
        <v>9</v>
      </c>
      <c r="P42" s="6">
        <f t="shared" si="6"/>
        <v>2015</v>
      </c>
      <c r="Q42" s="6">
        <v>3570.17</v>
      </c>
      <c r="R42" s="9">
        <f t="shared" si="9"/>
        <v>-2.4743563477429467E-2</v>
      </c>
      <c r="S42" s="7">
        <f t="shared" si="8"/>
        <v>-0.11011851505182453</v>
      </c>
      <c r="V42" s="10">
        <v>50</v>
      </c>
      <c r="W42" s="8">
        <f>((W43+'Portfólio kalkulačka'!G$10)*(1+'#DATA_KALKULACKA'!R42))</f>
        <v>20636.78007184088</v>
      </c>
      <c r="X42" s="26">
        <f>((X43+'Portfólio kalkulačka'!G$10*(1-'Portfólio kalkulačka'!G$11))*(1+'#DATA_KALKULACKA'!$R42))*(1-'Portfólio kalkulačka'!G$12)</f>
        <v>19062.366398247799</v>
      </c>
      <c r="Y42" s="8">
        <f>((Y43+'Portfólio kalkulačka'!H$10*(1-'Portfólio kalkulačka'!H$11))*(1+'#DATA_KALKULACKA'!$R42))*(1-'Portfólio kalkulačka'!H$12)</f>
        <v>18127.397616992148</v>
      </c>
      <c r="Z42" s="8">
        <f>((Z43+'Portfólio kalkulačka'!C$10-'Portfólio kalkulačka'!C$13))*(1+'#DATA_KALKULACKA'!$R42)</f>
        <v>17731.190355976585</v>
      </c>
      <c r="AA42" s="8">
        <f>((AA43+'Portfólio kalkulačka'!D$10-'Portfólio kalkulačka'!D$13))*(1+'#DATA_KALKULACKA'!$S42)</f>
        <v>3050.4111757776864</v>
      </c>
      <c r="AD42" s="22">
        <f>'Portfólio kalkulačka'!$D$4/12</f>
        <v>3.3333333333333335E-3</v>
      </c>
      <c r="AE42" s="4">
        <f>((('Portfólio kalkulačka'!G$10*(1-'Portfólio kalkulačka'!G$11)+AE43))*(1+'#DATA_KALKULACKA'!AD42))*(1-'Portfólio kalkulačka'!G$12)</f>
        <v>49396.097943318084</v>
      </c>
      <c r="AF42" s="4">
        <f>((('Portfólio kalkulačka'!H$10*(1-'Portfólio kalkulačka'!H$11)+AF43))*(1+'#DATA_KALKULACKA'!$AD42))*(1-'Portfólio kalkulačka'!H$12)</f>
        <v>43430.230357840519</v>
      </c>
      <c r="AG42" s="4">
        <f>(AG43+'Portfólio kalkulačka'!$C$10-'Portfólio kalkulačka'!$C$13)*(1+'Portfólio kalkulačka'!$D$4/12)</f>
        <v>51495.090538713092</v>
      </c>
      <c r="AH42" s="4">
        <f>(AH43+'Portfólio kalkulačka'!D$10-'Portfólio kalkulačka'!D$13)*(1+'Portfólio kalkulačka'!$D$4/4)</f>
        <v>37837.547811919278</v>
      </c>
      <c r="AI42" s="4">
        <f>(AI43+'Portfólio kalkulačka'!E$10-'Portfólio kalkulačka'!E$13)*(1+'Portfólio kalkulačka'!$D$4/2)</f>
        <v>16887.422222323017</v>
      </c>
    </row>
    <row r="43" spans="1:35" x14ac:dyDescent="0.25">
      <c r="A43">
        <v>2008</v>
      </c>
      <c r="B43">
        <v>12</v>
      </c>
      <c r="C43">
        <v>2008</v>
      </c>
      <c r="D43">
        <v>9</v>
      </c>
      <c r="E43" s="14" t="s">
        <v>4</v>
      </c>
      <c r="N43" s="11">
        <v>42217</v>
      </c>
      <c r="O43" s="6">
        <f t="shared" si="5"/>
        <v>8</v>
      </c>
      <c r="P43" s="6">
        <f t="shared" si="6"/>
        <v>2015</v>
      </c>
      <c r="Q43" s="6">
        <v>3660.75</v>
      </c>
      <c r="R43" s="9">
        <f t="shared" si="9"/>
        <v>-6.0334206068073354E-2</v>
      </c>
      <c r="S43" s="7">
        <f t="shared" si="8"/>
        <v>-0.21943226749183428</v>
      </c>
      <c r="V43" s="10">
        <v>50</v>
      </c>
      <c r="W43" s="8">
        <f>((W44+'Portfólio kalkulačka'!G$10)*(1+'#DATA_KALKULACKA'!R43))</f>
        <v>21060.362853307124</v>
      </c>
      <c r="X43" s="26">
        <f>((X44+'Portfólio kalkulačka'!G$10*(1-'Portfólio kalkulačka'!G$11))*(1+'#DATA_KALKULACKA'!$R43))*(1-'Portfólio kalkulačka'!G$12)</f>
        <v>19466.56976350936</v>
      </c>
      <c r="Y43" s="8">
        <f>((Y44+'Portfólio kalkulačka'!H$10*(1-'Portfólio kalkulačka'!H$11))*(1+'#DATA_KALKULACKA'!$R43))*(1-'Portfólio kalkulačka'!H$12)</f>
        <v>18519.966243460902</v>
      </c>
      <c r="Z43" s="8">
        <f>((Z44+'Portfólio kalkulačka'!C$10-'Portfólio kalkulačka'!C$13))*(1+'#DATA_KALKULACKA'!$R43)</f>
        <v>18096.554430360819</v>
      </c>
      <c r="AA43" s="8">
        <f>((AA44+'Portfólio kalkulačka'!D$10-'Portfólio kalkulačka'!D$13))*(1+'#DATA_KALKULACKA'!$S43)</f>
        <v>3143.3847547382502</v>
      </c>
      <c r="AD43" s="22">
        <f>'Portfólio kalkulačka'!$D$4/12</f>
        <v>3.3333333333333335E-3</v>
      </c>
      <c r="AE43" s="4">
        <f>((('Portfólio kalkulačka'!G$10*(1-'Portfólio kalkulačka'!G$11)+AE44))*(1+'#DATA_KALKULACKA'!AD43))*(1-'Portfólio kalkulačka'!G$12)</f>
        <v>49182.272578210854</v>
      </c>
      <c r="AF43" s="4">
        <f>((('Portfólio kalkulačka'!H$10*(1-'Portfólio kalkulačka'!H$11)+AF44))*(1+'#DATA_KALKULACKA'!$AD43))*(1-'Portfólio kalkulačka'!H$12)</f>
        <v>43260.65529224318</v>
      </c>
      <c r="AG43" s="4">
        <f>(AG44+'Portfólio kalkulačka'!$C$10-'Portfólio kalkulačka'!$C$13)*(1+'Portfólio kalkulačka'!$D$4/12)</f>
        <v>51239.510503700752</v>
      </c>
      <c r="AH43" s="4">
        <f>(AH44+'Portfólio kalkulačka'!D$10-'Portfólio kalkulačka'!D$13)*(1+'Portfólio kalkulačka'!$D$4/4)</f>
        <v>37178.418625662649</v>
      </c>
      <c r="AI43" s="4">
        <f>(AI44+'Portfólio kalkulačka'!E$10-'Portfólio kalkulačka'!E$13)*(1+'Portfólio kalkulačka'!$D$4/2)</f>
        <v>15971.796296395112</v>
      </c>
    </row>
    <row r="44" spans="1:35" x14ac:dyDescent="0.25">
      <c r="A44">
        <v>2008</v>
      </c>
      <c r="B44">
        <v>9</v>
      </c>
      <c r="C44">
        <v>2008</v>
      </c>
      <c r="D44">
        <v>6</v>
      </c>
      <c r="E44" s="14" t="s">
        <v>5</v>
      </c>
      <c r="N44" s="11">
        <v>42186</v>
      </c>
      <c r="O44" s="6">
        <f t="shared" si="5"/>
        <v>7</v>
      </c>
      <c r="P44" s="6">
        <f t="shared" si="6"/>
        <v>2015</v>
      </c>
      <c r="Q44" s="6">
        <v>3895.8</v>
      </c>
      <c r="R44" s="9">
        <f t="shared" si="9"/>
        <v>2.0952081449742595E-2</v>
      </c>
      <c r="S44" s="7">
        <f t="shared" si="8"/>
        <v>-8.3698011784569773E-2</v>
      </c>
      <c r="V44" s="10">
        <v>50</v>
      </c>
      <c r="W44" s="8">
        <f>((W45+'Portfólio kalkulačka'!G$10)*(1+'#DATA_KALKULACKA'!R44))</f>
        <v>22312.609876094761</v>
      </c>
      <c r="X44" s="26">
        <f>((X45+'Portfólio kalkulačka'!G$10*(1-'Portfólio kalkulačka'!G$11))*(1+'#DATA_KALKULACKA'!$R44))*(1-'Portfólio kalkulačka'!G$12)</f>
        <v>20638.21949353021</v>
      </c>
      <c r="Y44" s="8">
        <f>((Y45+'Portfólio kalkulačka'!H$10*(1-'Portfólio kalkulačka'!H$11))*(1+'#DATA_KALKULACKA'!$R44))*(1-'Portfólio kalkulačka'!H$12)</f>
        <v>19643.661614076715</v>
      </c>
      <c r="Z44" s="8">
        <f>((Z45+'Portfólio kalkulačka'!C$10-'Portfólio kalkulačka'!C$13))*(1+'#DATA_KALKULACKA'!$R44)</f>
        <v>19174.000785303473</v>
      </c>
      <c r="AA44" s="8">
        <f>((AA45+'Portfólio kalkulačka'!D$10-'Portfólio kalkulačka'!D$13))*(1+'#DATA_KALKULACKA'!$S44)</f>
        <v>3742.5493178570719</v>
      </c>
      <c r="AD44" s="22">
        <f>'Portfólio kalkulačka'!$D$4/12</f>
        <v>3.3333333333333335E-3</v>
      </c>
      <c r="AE44" s="4">
        <f>((('Portfólio kalkulačka'!G$10*(1-'Portfólio kalkulačka'!G$11)+AE45))*(1+'#DATA_KALKULACKA'!AD44))*(1-'Portfólio kalkulačka'!G$12)</f>
        <v>48968.944268066254</v>
      </c>
      <c r="AF44" s="4">
        <f>((('Portfólio kalkulačka'!H$10*(1-'Portfólio kalkulačka'!H$11)+AF45))*(1+'#DATA_KALKULACKA'!$AD44))*(1-'Portfólio kalkulačka'!H$12)</f>
        <v>43091.355789802648</v>
      </c>
      <c r="AG44" s="4">
        <f>(AG45+'Portfólio kalkulačka'!$C$10-'Portfólio kalkulačka'!$C$13)*(1+'Portfólio kalkulačka'!$D$4/12)</f>
        <v>50984.779571794767</v>
      </c>
      <c r="AH44" s="4">
        <f>(AH45+'Portfólio kalkulačka'!D$10-'Portfólio kalkulačka'!D$13)*(1+'Portfólio kalkulačka'!$D$4/4)</f>
        <v>36525.815470953115</v>
      </c>
      <c r="AI44" s="4">
        <f>(AI45+'Portfólio kalkulačka'!E$10-'Portfólio kalkulačka'!E$13)*(1+'Portfólio kalkulačka'!$D$4/2)</f>
        <v>15074.123819995208</v>
      </c>
    </row>
    <row r="45" spans="1:35" x14ac:dyDescent="0.25">
      <c r="A45">
        <v>2008</v>
      </c>
      <c r="B45">
        <v>6</v>
      </c>
      <c r="C45">
        <v>2008</v>
      </c>
      <c r="D45">
        <v>3</v>
      </c>
      <c r="E45" s="14" t="s">
        <v>3</v>
      </c>
      <c r="N45" s="11">
        <v>42156</v>
      </c>
      <c r="O45" s="6">
        <f t="shared" si="5"/>
        <v>6</v>
      </c>
      <c r="P45" s="6">
        <f t="shared" si="6"/>
        <v>2015</v>
      </c>
      <c r="Q45" s="6">
        <v>3815.85</v>
      </c>
      <c r="R45" s="9">
        <f t="shared" si="9"/>
        <v>-1.9359166114135025E-2</v>
      </c>
      <c r="S45" s="7">
        <f t="shared" si="8"/>
        <v>-2.7269418986602331E-2</v>
      </c>
      <c r="V45" s="10">
        <v>50</v>
      </c>
      <c r="W45" s="8">
        <f>((W46+'Portfólio kalkulačka'!G$10)*(1+'#DATA_KALKULACKA'!R45))</f>
        <v>21754.708248805429</v>
      </c>
      <c r="X45" s="26">
        <f>((X46+'Portfólio kalkulačka'!G$10*(1-'Portfólio kalkulačka'!G$11))*(1+'#DATA_KALKULACKA'!$R45))*(1-'Portfólio kalkulačka'!G$12)</f>
        <v>20135.914789112037</v>
      </c>
      <c r="Y45" s="8">
        <f>((Y46+'Portfólio kalkulačka'!H$10*(1-'Portfólio kalkulačka'!H$11))*(1+'#DATA_KALKULACKA'!$R45))*(1-'Portfólio kalkulačka'!H$12)</f>
        <v>19174.297016775799</v>
      </c>
      <c r="Z45" s="8">
        <f>((Z46+'Portfólio kalkulačka'!C$10-'Portfólio kalkulačka'!C$13))*(1+'#DATA_KALKULACKA'!$R45)</f>
        <v>18696.010009908172</v>
      </c>
      <c r="AA45" s="8">
        <f>((AA46+'Portfólio kalkulačka'!D$10-'Portfólio kalkulačka'!D$13))*(1+'#DATA_KALKULACKA'!$S45)</f>
        <v>3799.9059774943626</v>
      </c>
      <c r="AD45" s="22">
        <f>'Portfólio kalkulačka'!$D$4/12</f>
        <v>3.3333333333333335E-3</v>
      </c>
      <c r="AE45" s="4">
        <f>((('Portfólio kalkulačka'!G$10*(1-'Portfólio kalkulačka'!G$11)+AE46))*(1+'#DATA_KALKULACKA'!AD45))*(1-'Portfólio kalkulačka'!G$12)</f>
        <v>48756.111857438416</v>
      </c>
      <c r="AF45" s="4">
        <f>((('Portfólio kalkulačka'!H$10*(1-'Portfólio kalkulačka'!H$11)+AF46))*(1+'#DATA_KALKULACKA'!$AD45))*(1-'Portfólio kalkulačka'!H$12)</f>
        <v>42922.331402722819</v>
      </c>
      <c r="AG45" s="4">
        <f>(AG46+'Portfólio kalkulačka'!$C$10-'Portfólio kalkulačka'!$C$13)*(1+'Portfólio kalkulačka'!$D$4/12)</f>
        <v>50730.894922054584</v>
      </c>
      <c r="AH45" s="4">
        <f>(AH46+'Portfólio kalkulačka'!D$10-'Portfólio kalkulačka'!D$13)*(1+'Portfólio kalkulačka'!$D$4/4)</f>
        <v>35879.673733616946</v>
      </c>
      <c r="AI45" s="4">
        <f>(AI46+'Portfólio kalkulačka'!E$10-'Portfólio kalkulačka'!E$13)*(1+'Portfólio kalkulačka'!$D$4/2)</f>
        <v>14194.052764701184</v>
      </c>
    </row>
    <row r="46" spans="1:35" x14ac:dyDescent="0.25">
      <c r="A46">
        <v>2008</v>
      </c>
      <c r="B46">
        <v>3</v>
      </c>
      <c r="C46">
        <v>2007</v>
      </c>
      <c r="D46">
        <v>12</v>
      </c>
      <c r="E46" s="14" t="s">
        <v>2</v>
      </c>
      <c r="N46" s="11">
        <v>42125</v>
      </c>
      <c r="O46" s="6">
        <f t="shared" si="5"/>
        <v>5</v>
      </c>
      <c r="P46" s="6">
        <f t="shared" si="6"/>
        <v>2015</v>
      </c>
      <c r="Q46" s="6">
        <v>3891.18</v>
      </c>
      <c r="R46" s="9">
        <f t="shared" si="9"/>
        <v>1.2858622825877493E-2</v>
      </c>
      <c r="S46" s="7">
        <f t="shared" si="8"/>
        <v>-9.4444179461718888E-2</v>
      </c>
      <c r="V46" s="10">
        <v>50</v>
      </c>
      <c r="W46" s="8">
        <f>((W47+'Portfólio kalkulačka'!G$10)*(1+'#DATA_KALKULACKA'!R46))</f>
        <v>22084.175385192477</v>
      </c>
      <c r="X46" s="26">
        <f>((X47+'Portfólio kalkulačka'!G$10*(1-'Portfólio kalkulačka'!G$11))*(1+'#DATA_KALKULACKA'!$R46))*(1-'Portfólio kalkulačka'!G$12)</f>
        <v>20454.978748877937</v>
      </c>
      <c r="Y46" s="8">
        <f>((Y47+'Portfólio kalkulačka'!H$10*(1-'Portfólio kalkulačka'!H$11))*(1+'#DATA_KALKULACKA'!$R46))*(1-'Portfólio kalkulačka'!H$12)</f>
        <v>19487.119776062576</v>
      </c>
      <c r="Z46" s="8">
        <f>((Z47+'Portfólio kalkulačka'!C$10-'Portfólio kalkulačka'!C$13))*(1+'#DATA_KALKULACKA'!$R46)</f>
        <v>18980.594338182706</v>
      </c>
      <c r="AA46" s="8">
        <f>((AA47+'Portfólio kalkulačka'!D$10-'Portfólio kalkulačka'!D$13))*(1+'#DATA_KALKULACKA'!$S46)</f>
        <v>3621.9321114851691</v>
      </c>
      <c r="AD46" s="22">
        <f>'Portfólio kalkulačka'!$D$4/12</f>
        <v>3.3333333333333335E-3</v>
      </c>
      <c r="AE46" s="4">
        <f>((('Portfólio kalkulačka'!G$10*(1-'Portfólio kalkulačka'!G$11)+AE47))*(1+'#DATA_KALKULACKA'!AD46))*(1-'Portfólio kalkulačka'!G$12)</f>
        <v>48543.774193567398</v>
      </c>
      <c r="AF46" s="4">
        <f>((('Portfólio kalkulačka'!H$10*(1-'Portfólio kalkulačka'!H$11)+AF47))*(1+'#DATA_KALKULACKA'!$AD46))*(1-'Portfólio kalkulačka'!H$12)</f>
        <v>42753.581683935263</v>
      </c>
      <c r="AG46" s="4">
        <f>(AG47+'Portfólio kalkulačka'!$C$10-'Portfólio kalkulačka'!$C$13)*(1+'Portfólio kalkulačka'!$D$4/12)</f>
        <v>50477.853742911539</v>
      </c>
      <c r="AH46" s="4">
        <f>(AH47+'Portfólio kalkulačka'!D$10-'Portfólio kalkulačka'!D$13)*(1+'Portfólio kalkulačka'!$D$4/4)</f>
        <v>35239.929439224696</v>
      </c>
      <c r="AI46" s="4">
        <f>(AI47+'Portfólio kalkulačka'!E$10-'Portfólio kalkulačka'!E$13)*(1+'Portfólio kalkulačka'!$D$4/2)</f>
        <v>13331.238004609004</v>
      </c>
    </row>
    <row r="47" spans="1:35" x14ac:dyDescent="0.25">
      <c r="A47">
        <v>2007</v>
      </c>
      <c r="B47">
        <v>12</v>
      </c>
      <c r="C47">
        <v>2007</v>
      </c>
      <c r="D47">
        <v>9</v>
      </c>
      <c r="E47" s="14" t="s">
        <v>4</v>
      </c>
      <c r="N47" s="11">
        <v>42095</v>
      </c>
      <c r="O47" s="6">
        <f t="shared" si="5"/>
        <v>4</v>
      </c>
      <c r="P47" s="6">
        <f t="shared" si="6"/>
        <v>2015</v>
      </c>
      <c r="Q47" s="6">
        <v>3841.78</v>
      </c>
      <c r="R47" s="9">
        <f t="shared" si="9"/>
        <v>9.5945885574480177E-3</v>
      </c>
      <c r="S47" s="7">
        <f t="shared" si="8"/>
        <v>-3.3319081870462494E-2</v>
      </c>
      <c r="V47" s="10">
        <v>50</v>
      </c>
      <c r="W47" s="8">
        <f>((W48+'Portfólio kalkulačka'!G$10)*(1+'#DATA_KALKULACKA'!R47))</f>
        <v>21703.808436341867</v>
      </c>
      <c r="X47" s="26">
        <f>((X48+'Portfólio kalkulačka'!G$10*(1-'Portfólio kalkulačka'!G$11))*(1+'#DATA_KALKULACKA'!$R47))*(1-'Portfólio kalkulačka'!G$12)</f>
        <v>20116.510577334535</v>
      </c>
      <c r="Y47" s="8">
        <f>((Y48+'Portfólio kalkulačka'!H$10*(1-'Portfólio kalkulačka'!H$11))*(1+'#DATA_KALKULACKA'!$R47))*(1-'Portfólio kalkulačka'!H$12)</f>
        <v>19173.486656528239</v>
      </c>
      <c r="Z47" s="8">
        <f>((Z48+'Portfólio kalkulačka'!C$10-'Portfólio kalkulačka'!C$13))*(1+'#DATA_KALKULACKA'!$R47)</f>
        <v>18655.128523107014</v>
      </c>
      <c r="AA47" s="8">
        <f>((AA48+'Portfólio kalkulačka'!D$10-'Portfólio kalkulačka'!D$13))*(1+'#DATA_KALKULACKA'!$S47)</f>
        <v>3715.1784619331561</v>
      </c>
      <c r="AD47" s="22">
        <f>'Portfólio kalkulačka'!$D$4/12</f>
        <v>3.3333333333333335E-3</v>
      </c>
      <c r="AE47" s="4">
        <f>((('Portfólio kalkulačka'!G$10*(1-'Portfólio kalkulačka'!G$11)+AE48))*(1+'#DATA_KALKULACKA'!AD47))*(1-'Portfólio kalkulačka'!G$12)</f>
        <v>48331.93012637295</v>
      </c>
      <c r="AF47" s="4">
        <f>((('Portfólio kalkulačka'!H$10*(1-'Portfólio kalkulačka'!H$11)+AF48))*(1+'#DATA_KALKULACKA'!$AD47))*(1-'Portfólio kalkulačka'!H$12)</f>
        <v>42585.106187098063</v>
      </c>
      <c r="AG47" s="4">
        <f>(AG48+'Portfólio kalkulačka'!$C$10-'Portfólio kalkulačka'!$C$13)*(1+'Portfólio kalkulačka'!$D$4/12)</f>
        <v>50225.653232137745</v>
      </c>
      <c r="AH47" s="4">
        <f>(AH48+'Portfólio kalkulačka'!D$10-'Portfólio kalkulačka'!D$13)*(1+'Portfólio kalkulačka'!$D$4/4)</f>
        <v>34606.519246757125</v>
      </c>
      <c r="AI47" s="4">
        <f>(AI48+'Portfólio kalkulačka'!E$10-'Portfólio kalkulačka'!E$13)*(1+'Portfólio kalkulačka'!$D$4/2)</f>
        <v>12485.341180989219</v>
      </c>
    </row>
    <row r="48" spans="1:35" x14ac:dyDescent="0.25">
      <c r="A48">
        <v>2007</v>
      </c>
      <c r="B48">
        <v>9</v>
      </c>
      <c r="C48">
        <v>2007</v>
      </c>
      <c r="D48">
        <v>6</v>
      </c>
      <c r="E48" s="14" t="s">
        <v>5</v>
      </c>
      <c r="N48" s="11">
        <v>42064</v>
      </c>
      <c r="O48" s="6">
        <f t="shared" si="5"/>
        <v>3</v>
      </c>
      <c r="P48" s="6">
        <f t="shared" si="6"/>
        <v>2015</v>
      </c>
      <c r="Q48" s="6">
        <v>3805.27</v>
      </c>
      <c r="R48" s="9">
        <f t="shared" si="9"/>
        <v>-1.5815664102710025E-2</v>
      </c>
      <c r="S48" s="7">
        <f t="shared" si="8"/>
        <v>2.0301507537688356E-2</v>
      </c>
      <c r="V48" s="10">
        <v>50</v>
      </c>
      <c r="W48" s="8">
        <f>((W49+'Portfólio kalkulačka'!G$10)*(1+'#DATA_KALKULACKA'!R48))</f>
        <v>21397.548305358094</v>
      </c>
      <c r="X48" s="26">
        <f>((X49+'Portfólio kalkulačka'!G$10*(1-'Portfólio kalkulačka'!G$11))*(1+'#DATA_KALKULACKA'!$R48))*(1-'Portfólio kalkulačka'!G$12)</f>
        <v>19846.280464836087</v>
      </c>
      <c r="Y48" s="8">
        <f>((Y49+'Portfólio kalkulačka'!H$10*(1-'Portfólio kalkulačka'!H$11))*(1+'#DATA_KALKULACKA'!$R48))*(1-'Portfólio kalkulačka'!H$12)</f>
        <v>18924.613346643506</v>
      </c>
      <c r="Z48" s="8">
        <f>((Z49+'Portfólio kalkulačka'!C$10-'Portfólio kalkulačka'!C$13))*(1+'#DATA_KALKULACKA'!$R48)</f>
        <v>18393.341238989069</v>
      </c>
      <c r="AA48" s="8">
        <f>((AA49+'Portfólio kalkulačka'!D$10-'Portfólio kalkulačka'!D$13))*(1+'#DATA_KALKULACKA'!$S48)</f>
        <v>3558.7314037208639</v>
      </c>
      <c r="AD48" s="22">
        <f>'Portfólio kalkulačka'!$D$4/12</f>
        <v>3.3333333333333335E-3</v>
      </c>
      <c r="AE48" s="4">
        <f>((('Portfólio kalkulačka'!G$10*(1-'Portfólio kalkulačka'!G$11)+AE49))*(1+'#DATA_KALKULACKA'!AD48))*(1-'Portfólio kalkulačka'!G$12)</f>
        <v>48120.578508448263</v>
      </c>
      <c r="AF48" s="4">
        <f>((('Portfólio kalkulačka'!H$10*(1-'Portfólio kalkulačka'!H$11)+AF49))*(1+'#DATA_KALKULACKA'!$AD48))*(1-'Portfólio kalkulačka'!H$12)</f>
        <v>42416.904466594598</v>
      </c>
      <c r="AG48" s="4">
        <f>(AG49+'Portfólio kalkulačka'!$C$10-'Portfólio kalkulačka'!$C$13)*(1+'Portfólio kalkulačka'!$D$4/12)</f>
        <v>49974.290596815023</v>
      </c>
      <c r="AH48" s="4">
        <f>(AH49+'Portfólio kalkulačka'!D$10-'Portfólio kalkulačka'!D$13)*(1+'Portfólio kalkulačka'!$D$4/4)</f>
        <v>33979.380442333786</v>
      </c>
      <c r="AI48" s="4">
        <f>(AI49+'Portfólio kalkulačka'!E$10-'Portfólio kalkulačka'!E$13)*(1+'Portfólio kalkulačka'!$D$4/2)</f>
        <v>11656.030569597273</v>
      </c>
    </row>
    <row r="49" spans="1:35" x14ac:dyDescent="0.25">
      <c r="A49">
        <v>2007</v>
      </c>
      <c r="B49">
        <v>6</v>
      </c>
      <c r="C49">
        <v>2007</v>
      </c>
      <c r="D49">
        <v>3</v>
      </c>
      <c r="E49" s="14" t="s">
        <v>3</v>
      </c>
      <c r="N49" s="11">
        <v>42036</v>
      </c>
      <c r="O49" s="6">
        <f t="shared" si="5"/>
        <v>2</v>
      </c>
      <c r="P49" s="6">
        <f t="shared" si="6"/>
        <v>2015</v>
      </c>
      <c r="Q49" s="6">
        <v>3866.42</v>
      </c>
      <c r="R49" s="9">
        <f t="shared" si="9"/>
        <v>5.7473716454976058E-2</v>
      </c>
      <c r="S49" s="7">
        <f t="shared" si="8"/>
        <v>6.2782939112412103E-2</v>
      </c>
      <c r="V49" s="10">
        <v>50</v>
      </c>
      <c r="W49" s="8">
        <f>((W50+'Portfólio kalkulačka'!G$10)*(1+'#DATA_KALKULACKA'!R49))</f>
        <v>21641.403032847247</v>
      </c>
      <c r="X49" s="26">
        <f>((X50+'Portfólio kalkulačka'!G$10*(1-'Portfólio kalkulačka'!G$11))*(1+'#DATA_KALKULACKA'!$R49))*(1-'Portfólio kalkulačka'!G$12)</f>
        <v>20086.391990958062</v>
      </c>
      <c r="Y49" s="8">
        <f>((Y50+'Portfólio kalkulačka'!H$10*(1-'Portfólio kalkulačka'!H$11))*(1+'#DATA_KALKULACKA'!$R49))*(1-'Portfólio kalkulačka'!H$12)</f>
        <v>19162.472961076139</v>
      </c>
      <c r="Z49" s="8">
        <f>((Z50+'Portfólio kalkulačka'!C$10-'Portfólio kalkulačka'!C$13))*(1+'#DATA_KALKULACKA'!$R49)</f>
        <v>18604.418902798519</v>
      </c>
      <c r="AA49" s="8">
        <f>((AA50+'Portfólio kalkulačka'!D$10-'Portfólio kalkulačka'!D$13))*(1+'#DATA_KALKULACKA'!$S49)</f>
        <v>3203.4213422993103</v>
      </c>
      <c r="AD49" s="22">
        <f>'Portfólio kalkulačka'!$D$4/12</f>
        <v>3.3333333333333335E-3</v>
      </c>
      <c r="AE49" s="4">
        <f>((('Portfólio kalkulačka'!G$10*(1-'Portfólio kalkulačka'!G$11)+AE50))*(1+'#DATA_KALKULACKA'!AD49))*(1-'Portfólio kalkulačka'!G$12)</f>
        <v>47909.718195053785</v>
      </c>
      <c r="AF49" s="4">
        <f>((('Portfólio kalkulačka'!H$10*(1-'Portfólio kalkulačka'!H$11)+AF50))*(1+'#DATA_KALKULACKA'!$AD49))*(1-'Portfólio kalkulačka'!H$12)</f>
        <v>42248.976077532396</v>
      </c>
      <c r="AG49" s="4">
        <f>(AG50+'Portfólio kalkulačka'!$C$10-'Portfólio kalkulačka'!$C$13)*(1+'Portfólio kalkulačka'!$D$4/12)</f>
        <v>49723.763053304006</v>
      </c>
      <c r="AH49" s="4">
        <f>(AH50+'Portfólio kalkulačka'!D$10-'Portfólio kalkulačka'!D$13)*(1+'Portfólio kalkulačka'!$D$4/4)</f>
        <v>33358.450933003747</v>
      </c>
      <c r="AI49" s="4">
        <f>(AI50+'Portfólio kalkulačka'!E$10-'Portfólio kalkulačka'!E$13)*(1+'Portfólio kalkulačka'!$D$4/2)</f>
        <v>10842.980950585561</v>
      </c>
    </row>
    <row r="50" spans="1:35" x14ac:dyDescent="0.25">
      <c r="A50">
        <v>2007</v>
      </c>
      <c r="B50">
        <v>3</v>
      </c>
      <c r="C50">
        <v>2006</v>
      </c>
      <c r="D50">
        <v>12</v>
      </c>
      <c r="E50" s="14" t="s">
        <v>2</v>
      </c>
      <c r="N50" s="11">
        <v>42005</v>
      </c>
      <c r="O50" s="6">
        <f t="shared" si="5"/>
        <v>1</v>
      </c>
      <c r="P50" s="6">
        <f t="shared" si="6"/>
        <v>2015</v>
      </c>
      <c r="Q50" s="6">
        <v>3656.28</v>
      </c>
      <c r="R50" s="9">
        <f t="shared" si="9"/>
        <v>-3.0020374379218093E-2</v>
      </c>
      <c r="S50" s="7">
        <f t="shared" si="8"/>
        <v>6.399436447054741E-3</v>
      </c>
      <c r="V50" s="10">
        <v>50</v>
      </c>
      <c r="W50" s="8">
        <f>((W51+'Portfólio kalkulačka'!G$10)*(1+'#DATA_KALKULACKA'!R50))</f>
        <v>20365.192369411168</v>
      </c>
      <c r="X50" s="26">
        <f>((X51+'Portfólio kalkulačka'!G$10*(1-'Portfólio kalkulačka'!G$11))*(1+'#DATA_KALKULACKA'!$R50))*(1-'Portfólio kalkulačka'!G$12)</f>
        <v>18914.709916924996</v>
      </c>
      <c r="Y50" s="8">
        <f>((Y51+'Portfólio kalkulačka'!H$10*(1-'Portfólio kalkulačka'!H$11))*(1+'#DATA_KALKULACKA'!$R50))*(1-'Portfólio kalkulačka'!H$12)</f>
        <v>18052.850339421315</v>
      </c>
      <c r="Z50" s="8">
        <f>((Z51+'Portfólio kalkulačka'!C$10-'Portfólio kalkulačka'!C$13))*(1+'#DATA_KALKULACKA'!$R50)</f>
        <v>17508.768384170413</v>
      </c>
      <c r="AA50" s="8">
        <f>((AA51+'Portfólio kalkulačka'!D$10-'Portfólio kalkulačka'!D$13))*(1+'#DATA_KALKULACKA'!$S50)</f>
        <v>2729.6821292075515</v>
      </c>
      <c r="AD50" s="22">
        <f>'Portfólio kalkulačka'!$D$4/12</f>
        <v>3.3333333333333335E-3</v>
      </c>
      <c r="AE50" s="4">
        <f>((('Portfólio kalkulačka'!G$10*(1-'Portfólio kalkulačka'!G$11)+AE51))*(1+'#DATA_KALKULACKA'!AD50))*(1-'Portfólio kalkulačka'!G$12)</f>
        <v>47699.348044111</v>
      </c>
      <c r="AF50" s="4">
        <f>((('Portfólio kalkulačka'!H$10*(1-'Portfólio kalkulačka'!H$11)+AF51))*(1+'#DATA_KALKULACKA'!$AD50))*(1-'Portfólio kalkulačka'!H$12)</f>
        <v>42081.320575741942</v>
      </c>
      <c r="AG50" s="4">
        <f>(AG51+'Portfólio kalkulačka'!$C$10-'Portfólio kalkulačka'!$C$13)*(1+'Portfólio kalkulačka'!$D$4/12)</f>
        <v>49474.067827213294</v>
      </c>
      <c r="AH50" s="4">
        <f>(AH51+'Portfólio kalkulačka'!D$10-'Portfólio kalkulačka'!D$13)*(1+'Portfólio kalkulačka'!$D$4/4)</f>
        <v>32743.669240597766</v>
      </c>
      <c r="AI50" s="4">
        <f>(AI51+'Portfólio kalkulačka'!E$10-'Portfólio kalkulačka'!E$13)*(1+'Portfólio kalkulačka'!$D$4/2)</f>
        <v>10045.873480966236</v>
      </c>
    </row>
    <row r="51" spans="1:35" x14ac:dyDescent="0.25">
      <c r="A51">
        <v>2006</v>
      </c>
      <c r="B51">
        <v>12</v>
      </c>
      <c r="C51">
        <v>2006</v>
      </c>
      <c r="D51">
        <v>9</v>
      </c>
      <c r="E51" s="14" t="s">
        <v>4</v>
      </c>
      <c r="N51" s="11">
        <v>41974</v>
      </c>
      <c r="O51" s="6">
        <f t="shared" si="5"/>
        <v>12</v>
      </c>
      <c r="P51" s="6">
        <f t="shared" si="6"/>
        <v>2014</v>
      </c>
      <c r="Q51" s="6">
        <v>3769.44</v>
      </c>
      <c r="R51" s="9">
        <f t="shared" si="9"/>
        <v>-2.5192116349471764E-3</v>
      </c>
      <c r="S51" s="7">
        <f t="shared" si="8"/>
        <v>6.6982610096198547E-2</v>
      </c>
      <c r="V51" s="10">
        <v>50</v>
      </c>
      <c r="W51" s="8">
        <f>((W52+'Portfólio kalkulačka'!G$10)*(1+'#DATA_KALKULACKA'!R51))</f>
        <v>20895.484679771034</v>
      </c>
      <c r="X51" s="26">
        <f>((X52+'Portfólio kalkulačka'!G$10*(1-'Portfólio kalkulačka'!G$11))*(1+'#DATA_KALKULACKA'!$R51))*(1-'Portfólio kalkulačka'!G$12)</f>
        <v>19420.630165806884</v>
      </c>
      <c r="Y51" s="8">
        <f>((Y52+'Portfólio kalkulačka'!H$10*(1-'Portfólio kalkulačka'!H$11))*(1+'#DATA_KALKULACKA'!$R51))*(1-'Portfólio kalkulačka'!H$12)</f>
        <v>18544.270403754203</v>
      </c>
      <c r="Z51" s="8">
        <f>((Z52+'Portfólio kalkulačka'!C$10-'Portfólio kalkulačka'!C$13))*(1+'#DATA_KALKULACKA'!$R51)</f>
        <v>17966.155829976731</v>
      </c>
      <c r="AA51" s="8">
        <f>((AA52+'Portfólio kalkulačka'!D$10-'Portfólio kalkulačka'!D$13))*(1+'#DATA_KALKULACKA'!$S51)</f>
        <v>2427.8247791595481</v>
      </c>
      <c r="AD51" s="22">
        <f>'Portfólio kalkulačka'!$D$4/12</f>
        <v>3.3333333333333335E-3</v>
      </c>
      <c r="AE51" s="4">
        <f>((('Portfólio kalkulačka'!G$10*(1-'Portfólio kalkulačka'!G$11)+AE52))*(1+'#DATA_KALKULACKA'!AD51))*(1-'Portfólio kalkulačka'!G$12)</f>
        <v>47489.466916196259</v>
      </c>
      <c r="AF51" s="4">
        <f>((('Portfólio kalkulačka'!H$10*(1-'Portfólio kalkulačka'!H$11)+AF52))*(1+'#DATA_KALKULACKA'!$AD51))*(1-'Portfólio kalkulačka'!H$12)</f>
        <v>41913.937517775514</v>
      </c>
      <c r="AG51" s="4">
        <f>(AG52+'Portfólio kalkulačka'!$C$10-'Portfólio kalkulačka'!$C$13)*(1+'Portfólio kalkulačka'!$D$4/12)</f>
        <v>49225.202153368729</v>
      </c>
      <c r="AH51" s="4">
        <f>(AH52+'Portfólio kalkulačka'!D$10-'Portfólio kalkulačka'!D$13)*(1+'Portfólio kalkulačka'!$D$4/4)</f>
        <v>32134.974495641352</v>
      </c>
      <c r="AI51" s="4">
        <f>(AI52+'Portfólio kalkulačka'!E$10-'Portfólio kalkulačka'!E$13)*(1+'Portfólio kalkulačka'!$D$4/2)</f>
        <v>9264.3955695747409</v>
      </c>
    </row>
    <row r="52" spans="1:35" x14ac:dyDescent="0.25">
      <c r="A52">
        <v>2006</v>
      </c>
      <c r="B52">
        <v>9</v>
      </c>
      <c r="C52">
        <v>2006</v>
      </c>
      <c r="D52">
        <v>6</v>
      </c>
      <c r="E52" s="14" t="s">
        <v>5</v>
      </c>
      <c r="N52" s="11">
        <v>41944</v>
      </c>
      <c r="O52" s="6">
        <f t="shared" si="5"/>
        <v>11</v>
      </c>
      <c r="P52" s="6">
        <f t="shared" si="6"/>
        <v>2014</v>
      </c>
      <c r="Q52" s="6">
        <v>3778.96</v>
      </c>
      <c r="R52" s="9">
        <f t="shared" si="9"/>
        <v>2.689409482090991E-2</v>
      </c>
      <c r="S52" s="7">
        <f t="shared" si="8"/>
        <v>5.6657194576669727E-2</v>
      </c>
      <c r="V52" s="10">
        <v>50</v>
      </c>
      <c r="W52" s="8">
        <f>((W53+'Portfólio kalkulačka'!G$10)*(1+'#DATA_KALKULACKA'!R52))</f>
        <v>20848.257774488397</v>
      </c>
      <c r="X52" s="26">
        <f>((X53+'Portfólio kalkulačka'!G$10*(1-'Portfólio kalkulačka'!G$11))*(1+'#DATA_KALKULACKA'!$R52))*(1-'Portfólio kalkulačka'!G$12)</f>
        <v>19390.167573750154</v>
      </c>
      <c r="Y52" s="8">
        <f>((Y53+'Portfólio kalkulačka'!H$10*(1-'Portfólio kalkulačka'!H$11))*(1+'#DATA_KALKULACKA'!$R52))*(1-'Portfólio kalkulačka'!H$12)</f>
        <v>18523.764031468148</v>
      </c>
      <c r="Z52" s="8">
        <f>((Z53+'Portfólio kalkulačka'!C$10-'Portfólio kalkulačka'!C$13))*(1+'#DATA_KALKULACKA'!$R52)</f>
        <v>17927.030687648261</v>
      </c>
      <c r="AA52" s="8">
        <f>((AA53+'Portfólio kalkulačka'!D$10-'Portfólio kalkulačka'!D$13))*(1+'#DATA_KALKULACKA'!$S52)</f>
        <v>1990.911760404096</v>
      </c>
      <c r="AD52" s="22">
        <f>'Portfólio kalkulačka'!$D$4/12</f>
        <v>3.3333333333333335E-3</v>
      </c>
      <c r="AE52" s="4">
        <f>((('Portfólio kalkulačka'!G$10*(1-'Portfólio kalkulačka'!G$11)+AE53))*(1+'#DATA_KALKULACKA'!AD52))*(1-'Portfólio kalkulačka'!G$12)</f>
        <v>47280.073674534586</v>
      </c>
      <c r="AF52" s="4">
        <f>((('Portfólio kalkulačka'!H$10*(1-'Portfólio kalkulačka'!H$11)+AF53))*(1+'#DATA_KALKULACKA'!$AD52))*(1-'Portfólio kalkulačka'!H$12)</f>
        <v>41746.826460905977</v>
      </c>
      <c r="AG52" s="4">
        <f>(AG53+'Portfólio kalkulačka'!$C$10-'Portfólio kalkulačka'!$C$13)*(1+'Portfólio kalkulačka'!$D$4/12)</f>
        <v>48977.163275782783</v>
      </c>
      <c r="AH52" s="4">
        <f>(AH53+'Portfólio kalkulačka'!D$10-'Portfólio kalkulačka'!D$13)*(1+'Portfólio kalkulačka'!$D$4/4)</f>
        <v>31532.30643132807</v>
      </c>
      <c r="AI52" s="4">
        <f>(AI53+'Portfólio kalkulačka'!E$10-'Portfólio kalkulačka'!E$13)*(1+'Portfólio kalkulačka'!$D$4/2)</f>
        <v>8498.2407544850394</v>
      </c>
    </row>
    <row r="53" spans="1:35" x14ac:dyDescent="0.25">
      <c r="A53">
        <v>2006</v>
      </c>
      <c r="B53">
        <v>6</v>
      </c>
      <c r="C53">
        <v>2006</v>
      </c>
      <c r="D53">
        <v>3</v>
      </c>
      <c r="E53" s="14" t="s">
        <v>3</v>
      </c>
      <c r="N53" s="11">
        <v>41913</v>
      </c>
      <c r="O53" s="6">
        <f t="shared" si="5"/>
        <v>10</v>
      </c>
      <c r="P53" s="6">
        <f t="shared" si="6"/>
        <v>2014</v>
      </c>
      <c r="Q53" s="6">
        <v>3679.99</v>
      </c>
      <c r="R53" s="9">
        <f t="shared" si="9"/>
        <v>2.4424803396200092E-2</v>
      </c>
      <c r="S53" s="7">
        <f t="shared" si="8"/>
        <v>-1.4410027549329634E-2</v>
      </c>
      <c r="V53" s="10">
        <v>50</v>
      </c>
      <c r="W53" s="8">
        <f>((W54+'Portfólio kalkulačka'!G$10)*(1+'#DATA_KALKULACKA'!R53))</f>
        <v>20202.247212867969</v>
      </c>
      <c r="X53" s="26">
        <f>((X54+'Portfólio kalkulačka'!G$10*(1-'Portfólio kalkulačka'!G$11))*(1+'#DATA_KALKULACKA'!$R53))*(1-'Portfólio kalkulačka'!G$12)</f>
        <v>18802.245268418919</v>
      </c>
      <c r="Y53" s="8">
        <f>((Y54+'Portfólio kalkulačka'!H$10*(1-'Portfólio kalkulačka'!H$11))*(1+'#DATA_KALKULACKA'!$R53))*(1-'Portfólio kalkulačka'!H$12)</f>
        <v>17970.349262737716</v>
      </c>
      <c r="Z53" s="8">
        <f>((Z54+'Portfólio kalkulačka'!C$10-'Portfólio kalkulačka'!C$13))*(1+'#DATA_KALKULACKA'!$R53)</f>
        <v>17373.0263194738</v>
      </c>
      <c r="AA53" s="8">
        <f>((AA54+'Portfólio kalkulačka'!D$10-'Portfólio kalkulačka'!D$13))*(1+'#DATA_KALKULACKA'!$S53)</f>
        <v>1599.6605116801559</v>
      </c>
      <c r="AD53" s="22">
        <f>'Portfólio kalkulačka'!$D$4/12</f>
        <v>3.3333333333333335E-3</v>
      </c>
      <c r="AE53" s="4">
        <f>((('Portfólio kalkulačka'!G$10*(1-'Portfólio kalkulačka'!G$11)+AE54))*(1+'#DATA_KALKULACKA'!AD53))*(1-'Portfólio kalkulačka'!G$12)</f>
        <v>47071.167184993545</v>
      </c>
      <c r="AF53" s="4">
        <f>((('Portfólio kalkulačka'!H$10*(1-'Portfólio kalkulačka'!H$11)+AF54))*(1+'#DATA_KALKULACKA'!$AD53))*(1-'Portfólio kalkulačka'!H$12)</f>
        <v>41579.986963125659</v>
      </c>
      <c r="AG53" s="4">
        <f>(AG54+'Portfólio kalkulačka'!$C$10-'Portfólio kalkulačka'!$C$13)*(1+'Portfólio kalkulačka'!$D$4/12)</f>
        <v>48729.948447624032</v>
      </c>
      <c r="AH53" s="4">
        <f>(AH54+'Portfólio kalkulačka'!D$10-'Portfólio kalkulačka'!D$13)*(1+'Portfólio kalkulačka'!$D$4/4)</f>
        <v>30935.605377552543</v>
      </c>
      <c r="AI53" s="4">
        <f>(AI54+'Portfólio kalkulačka'!E$10-'Portfólio kalkulačka'!E$13)*(1+'Portfólio kalkulačka'!$D$4/2)</f>
        <v>7747.1085828284713</v>
      </c>
    </row>
    <row r="54" spans="1:35" x14ac:dyDescent="0.25">
      <c r="A54">
        <v>2006</v>
      </c>
      <c r="B54">
        <v>3</v>
      </c>
      <c r="C54">
        <v>2005</v>
      </c>
      <c r="D54">
        <v>12</v>
      </c>
      <c r="E54" s="14" t="s">
        <v>2</v>
      </c>
      <c r="N54" s="11">
        <v>41883</v>
      </c>
      <c r="O54" s="6">
        <f t="shared" si="5"/>
        <v>9</v>
      </c>
      <c r="P54" s="6">
        <f t="shared" si="6"/>
        <v>2014</v>
      </c>
      <c r="Q54" s="6">
        <v>3592.25</v>
      </c>
      <c r="R54" s="9">
        <f t="shared" si="9"/>
        <v>-1.4022847167708789E-2</v>
      </c>
      <c r="S54" s="7">
        <f t="shared" si="8"/>
        <v>4.2077608398572018E-2</v>
      </c>
      <c r="V54" s="10">
        <v>50</v>
      </c>
      <c r="W54" s="8">
        <f>((W55+'Portfólio kalkulačka'!G$10)*(1+'#DATA_KALKULACKA'!R54))</f>
        <v>19620.576020702494</v>
      </c>
      <c r="X54" s="26">
        <f>((X55+'Portfólio kalkulačka'!G$10*(1-'Portfólio kalkulačka'!G$11))*(1+'#DATA_KALKULACKA'!$R54))*(1-'Portfólio kalkulačka'!G$12)</f>
        <v>18273.325887031999</v>
      </c>
      <c r="Y54" s="8">
        <f>((Y55+'Portfólio kalkulačka'!H$10*(1-'Portfólio kalkulačka'!H$11))*(1+'#DATA_KALKULACKA'!$R54))*(1-'Portfólio kalkulačka'!H$12)</f>
        <v>17472.763998250713</v>
      </c>
      <c r="Z54" s="8">
        <f>((Z55+'Portfólio kalkulačka'!C$10-'Portfólio kalkulačka'!C$13))*(1+'#DATA_KALKULACKA'!$R54)</f>
        <v>16874.310702238257</v>
      </c>
      <c r="AA54" s="8">
        <f>(('Portfólio kalkulačka'!D$10+'Portfólio kalkulačka'!D$9-'Portfólio kalkulačka'!D$13))*(1+'#DATA_KALKULACKA'!$S54)</f>
        <v>1338.5486879879659</v>
      </c>
      <c r="AD54" s="22">
        <f>'Portfólio kalkulačka'!$D$4/12</f>
        <v>3.3333333333333335E-3</v>
      </c>
      <c r="AE54" s="4">
        <f>((('Portfólio kalkulačka'!G$10*(1-'Portfólio kalkulačka'!G$11)+AE55))*(1+'#DATA_KALKULACKA'!AD54))*(1-'Portfólio kalkulačka'!G$12)</f>
        <v>46862.746316077086</v>
      </c>
      <c r="AF54" s="4">
        <f>((('Portfólio kalkulačka'!H$10*(1-'Portfólio kalkulačka'!H$11)+AF55))*(1+'#DATA_KALKULACKA'!$AD54))*(1-'Portfólio kalkulačka'!H$12)</f>
        <v>41413.418583145161</v>
      </c>
      <c r="AG54" s="4">
        <f>(AG55+'Portfólio kalkulačka'!$C$10-'Portfólio kalkulačka'!$C$13)*(1+'Portfólio kalkulačka'!$D$4/12)</f>
        <v>48483.554931186736</v>
      </c>
      <c r="AH54" s="4">
        <f>(AH55+'Portfólio kalkulačka'!D$10-'Portfólio kalkulačka'!D$13)*(1+'Portfólio kalkulačka'!$D$4/4)</f>
        <v>30344.812255002518</v>
      </c>
      <c r="AI54" s="4">
        <f>(AI55+'Portfólio kalkulačka'!E$10-'Portfólio kalkulačka'!E$13)*(1+'Portfólio kalkulačka'!$D$4/2)</f>
        <v>7010.7044929690892</v>
      </c>
    </row>
    <row r="55" spans="1:35" x14ac:dyDescent="0.25">
      <c r="A55">
        <v>2005</v>
      </c>
      <c r="B55">
        <v>12</v>
      </c>
      <c r="C55">
        <v>2005</v>
      </c>
      <c r="D55">
        <v>9</v>
      </c>
      <c r="E55" s="14" t="s">
        <v>4</v>
      </c>
      <c r="N55" s="11">
        <v>41852</v>
      </c>
      <c r="O55" s="6">
        <f t="shared" si="5"/>
        <v>8</v>
      </c>
      <c r="P55" s="6">
        <f t="shared" si="6"/>
        <v>2014</v>
      </c>
      <c r="Q55" s="6">
        <v>3643.34</v>
      </c>
      <c r="R55" s="9">
        <f t="shared" si="9"/>
        <v>4.0006394172168822E-2</v>
      </c>
      <c r="V55" s="10">
        <v>50</v>
      </c>
      <c r="W55" s="8">
        <f>((W56+'Portfólio kalkulačka'!G$10)*(1+'#DATA_KALKULACKA'!R55))</f>
        <v>19799.625426756553</v>
      </c>
      <c r="X55" s="26">
        <f>((X56+'Portfólio kalkulačka'!G$10*(1-'Portfólio kalkulačka'!G$11))*(1+'#DATA_KALKULACKA'!$R55))*(1-'Portfólio kalkulačka'!G$12)</f>
        <v>18452.766085038107</v>
      </c>
      <c r="Y55" s="8">
        <f>((Y56+'Portfólio kalkulačka'!H$10*(1-'Portfólio kalkulačka'!H$11))*(1+'#DATA_KALKULACKA'!$R55))*(1-'Portfólio kalkulačka'!H$12)</f>
        <v>17652.444066475888</v>
      </c>
      <c r="Z55" s="8">
        <f>((Z56+'Portfólio kalkulačka'!C$10-'Portfólio kalkulačka'!C$13))*(1+'#DATA_KALKULACKA'!$R55)</f>
        <v>17029.801942763654</v>
      </c>
      <c r="AD55" s="22">
        <f>'Portfólio kalkulačka'!$D$4/12</f>
        <v>3.3333333333333335E-3</v>
      </c>
      <c r="AE55" s="4">
        <f>((('Portfólio kalkulačka'!G$10*(1-'Portfólio kalkulačka'!G$11)+AE56))*(1+'#DATA_KALKULACKA'!AD55))*(1-'Portfólio kalkulačka'!G$12)</f>
        <v>46654.809938919403</v>
      </c>
      <c r="AF55" s="4">
        <f>((('Portfólio kalkulačka'!H$10*(1-'Portfólio kalkulačka'!H$11)+AF56))*(1+'#DATA_KALKULACKA'!$AD55))*(1-'Portfólio kalkulačka'!H$12)</f>
        <v>41247.120880392176</v>
      </c>
      <c r="AG55" s="4">
        <f>(AG56+'Portfólio kalkulačka'!$C$10-'Portfólio kalkulačka'!$C$13)*(1+'Portfólio kalkulačka'!$D$4/12)</f>
        <v>48237.97999786053</v>
      </c>
      <c r="AH55" s="4">
        <f>(AH56+'Portfólio kalkulačka'!D$10-'Portfólio kalkulačka'!D$13)*(1+'Portfólio kalkulačka'!$D$4/4)</f>
        <v>29759.868569309423</v>
      </c>
      <c r="AI55" s="4">
        <f>(AI56+'Portfólio kalkulačka'!E$10-'Portfólio kalkulačka'!E$13)*(1+'Portfólio kalkulačka'!$D$4/2)</f>
        <v>6288.7396989893032</v>
      </c>
    </row>
    <row r="56" spans="1:35" x14ac:dyDescent="0.25">
      <c r="A56">
        <v>2005</v>
      </c>
      <c r="B56">
        <v>9</v>
      </c>
      <c r="C56">
        <v>2005</v>
      </c>
      <c r="D56">
        <v>6</v>
      </c>
      <c r="E56" s="14" t="s">
        <v>5</v>
      </c>
      <c r="N56" s="11">
        <v>41821</v>
      </c>
      <c r="O56" s="6">
        <f t="shared" si="5"/>
        <v>7</v>
      </c>
      <c r="P56" s="6">
        <f t="shared" si="6"/>
        <v>2014</v>
      </c>
      <c r="Q56" s="6">
        <v>3503.19</v>
      </c>
      <c r="R56" s="9">
        <f t="shared" si="9"/>
        <v>-1.3791530834586025E-2</v>
      </c>
      <c r="S56" s="7"/>
      <c r="V56" s="10">
        <v>50</v>
      </c>
      <c r="W56" s="8">
        <f>((W57+'Portfólio kalkulačka'!G$10)*(1+'#DATA_KALKULACKA'!R56))</f>
        <v>18937.984321737549</v>
      </c>
      <c r="X56" s="26">
        <f>((X57+'Portfólio kalkulačka'!G$10*(1-'Portfólio kalkulačka'!G$11))*(1+'#DATA_KALKULACKA'!$R56))*(1-'Portfólio kalkulačka'!G$12)</f>
        <v>17661.695920589336</v>
      </c>
      <c r="Y56" s="8">
        <f>((Y57+'Portfólio kalkulačka'!H$10*(1-'Portfólio kalkulačka'!H$11))*(1+'#DATA_KALKULACKA'!$R56))*(1-'Portfólio kalkulačka'!H$12)</f>
        <v>16903.303469394945</v>
      </c>
      <c r="Z56" s="8">
        <f>((Z57+'Portfólio kalkulačka'!C$10-'Portfólio kalkulačka'!C$13))*(1+'#DATA_KALKULACKA'!$R56)</f>
        <v>16290.208884669069</v>
      </c>
      <c r="AD56" s="22">
        <f>'Portfólio kalkulačka'!$D$4/12</f>
        <v>3.3333333333333335E-3</v>
      </c>
      <c r="AE56" s="4">
        <f>((('Portfólio kalkulačka'!G$10*(1-'Portfólio kalkulačka'!G$11)+AE57))*(1+'#DATA_KALKULACKA'!AD56))*(1-'Portfólio kalkulačka'!G$12)</f>
        <v>46447.356927278837</v>
      </c>
      <c r="AF56" s="4">
        <f>((('Portfólio kalkulačka'!H$10*(1-'Portfólio kalkulačka'!H$11)+AF57))*(1+'#DATA_KALKULACKA'!$AD56))*(1-'Portfólio kalkulačka'!H$12)</f>
        <v>41081.093415010342</v>
      </c>
      <c r="AG56" s="4">
        <f>(AG57+'Portfólio kalkulačka'!$C$10-'Portfólio kalkulačka'!$C$13)*(1+'Portfólio kalkulačka'!$D$4/12)</f>
        <v>47993.220928100192</v>
      </c>
      <c r="AH56" s="4">
        <f>(AH57+'Portfólio kalkulačka'!D$10-'Portfólio kalkulačka'!D$13)*(1+'Portfólio kalkulačka'!$D$4/4)</f>
        <v>29180.716405256855</v>
      </c>
      <c r="AI56" s="4">
        <f>(AI57+'Portfólio kalkulačka'!E$10-'Portfólio kalkulačka'!E$13)*(1+'Portfólio kalkulačka'!$D$4/2)</f>
        <v>5580.931077440493</v>
      </c>
    </row>
    <row r="57" spans="1:35" x14ac:dyDescent="0.25">
      <c r="A57">
        <v>2005</v>
      </c>
      <c r="B57">
        <v>6</v>
      </c>
      <c r="C57">
        <v>2005</v>
      </c>
      <c r="D57">
        <v>3</v>
      </c>
      <c r="E57" s="14" t="s">
        <v>3</v>
      </c>
      <c r="N57" s="11">
        <v>41791</v>
      </c>
      <c r="O57" s="6">
        <f t="shared" si="5"/>
        <v>6</v>
      </c>
      <c r="P57" s="6">
        <f t="shared" si="6"/>
        <v>2014</v>
      </c>
      <c r="Q57" s="6">
        <v>3552.18</v>
      </c>
      <c r="R57" s="9">
        <f t="shared" si="9"/>
        <v>2.0656324616626739E-2</v>
      </c>
      <c r="S57" s="7"/>
      <c r="V57" s="10">
        <v>50</v>
      </c>
      <c r="W57" s="8">
        <f>((W58+'Portfólio kalkulačka'!G$10)*(1+'#DATA_KALKULACKA'!R57))</f>
        <v>19102.8206143514</v>
      </c>
      <c r="X57" s="26">
        <f>((X58+'Portfólio kalkulačka'!G$10*(1-'Portfólio kalkulačka'!G$11))*(1+'#DATA_KALKULACKA'!$R57))*(1-'Portfólio kalkulačka'!G$12)</f>
        <v>17827.610700115485</v>
      </c>
      <c r="Y57" s="8">
        <f>((Y58+'Portfólio kalkulačka'!H$10*(1-'Portfólio kalkulačka'!H$11))*(1+'#DATA_KALKULACKA'!$R57))*(1-'Portfólio kalkulačka'!H$12)</f>
        <v>17069.873061246566</v>
      </c>
      <c r="Z57" s="8">
        <f>((Z58+'Portfólio kalkulačka'!C$10-'Portfólio kalkulačka'!C$13))*(1+'#DATA_KALKULACKA'!$R57)</f>
        <v>16433.517634197338</v>
      </c>
      <c r="AD57" s="22">
        <f>'Portfólio kalkulačka'!$D$4/12</f>
        <v>3.3333333333333335E-3</v>
      </c>
      <c r="AE57" s="4">
        <f>((('Portfólio kalkulačka'!G$10*(1-'Portfólio kalkulačka'!G$11)+AE58))*(1+'#DATA_KALKULACKA'!AD57))*(1-'Portfólio kalkulačka'!G$12)</f>
        <v>46240.386157531779</v>
      </c>
      <c r="AF57" s="4">
        <f>((('Portfólio kalkulačka'!H$10*(1-'Portfólio kalkulačka'!H$11)+AF58))*(1+'#DATA_KALKULACKA'!$AD57))*(1-'Portfólio kalkulačka'!H$12)</f>
        <v>40915.335747858073</v>
      </c>
      <c r="AG57" s="4">
        <f>(AG58+'Portfólio kalkulačka'!$C$10-'Portfólio kalkulačka'!$C$13)*(1+'Portfólio kalkulačka'!$D$4/12)</f>
        <v>47749.275011395534</v>
      </c>
      <c r="AH57" s="4">
        <f>(AH58+'Portfólio kalkulačka'!D$10-'Portfólio kalkulačka'!D$13)*(1+'Portfólio kalkulačka'!$D$4/4)</f>
        <v>28607.298421046391</v>
      </c>
      <c r="AI57" s="4">
        <f>(AI58+'Portfólio kalkulačka'!E$10-'Portfólio kalkulačka'!E$13)*(1+'Portfólio kalkulačka'!$D$4/2)</f>
        <v>4887.0010563142087</v>
      </c>
    </row>
    <row r="58" spans="1:35" x14ac:dyDescent="0.25">
      <c r="A58">
        <v>2005</v>
      </c>
      <c r="B58">
        <v>3</v>
      </c>
      <c r="C58">
        <v>2004</v>
      </c>
      <c r="D58">
        <v>12</v>
      </c>
      <c r="E58" s="14" t="s">
        <v>2</v>
      </c>
      <c r="N58" s="11">
        <v>41760</v>
      </c>
      <c r="O58" s="6">
        <f t="shared" si="5"/>
        <v>5</v>
      </c>
      <c r="P58" s="6">
        <f t="shared" si="6"/>
        <v>2014</v>
      </c>
      <c r="Q58" s="6">
        <v>3480.29</v>
      </c>
      <c r="R58" s="9">
        <f t="shared" si="9"/>
        <v>2.3476235568128997E-2</v>
      </c>
      <c r="S58" s="7"/>
      <c r="V58" s="10">
        <v>50</v>
      </c>
      <c r="W58" s="8">
        <f>((W59+'Portfólio kalkulačka'!G$10)*(1+'#DATA_KALKULACKA'!R58))</f>
        <v>18616.212454301596</v>
      </c>
      <c r="X58" s="26">
        <f>((X59+'Portfólio kalkulačka'!G$10*(1-'Portfólio kalkulačka'!G$11))*(1+'#DATA_KALKULACKA'!$R58))*(1-'Portfólio kalkulačka'!G$12)</f>
        <v>17385.294885425581</v>
      </c>
      <c r="Y58" s="8">
        <f>((Y59+'Portfólio kalkulačka'!H$10*(1-'Portfólio kalkulačka'!H$11))*(1+'#DATA_KALKULACKA'!$R58))*(1-'Portfólio kalkulačka'!H$12)</f>
        <v>16653.888165184828</v>
      </c>
      <c r="Z58" s="8">
        <f>((Z59+'Portfólio kalkulačka'!C$10-'Portfólio kalkulačka'!C$13))*(1+'#DATA_KALKULACKA'!$R58)</f>
        <v>16016.431565157356</v>
      </c>
      <c r="AD58" s="22">
        <f>'Portfólio kalkulačka'!$D$4/12</f>
        <v>3.3333333333333335E-3</v>
      </c>
      <c r="AE58" s="4">
        <f>((('Portfólio kalkulačka'!G$10*(1-'Portfólio kalkulačka'!G$11)+AE59))*(1+'#DATA_KALKULACKA'!AD58))*(1-'Portfólio kalkulačka'!G$12)</f>
        <v>46033.896508666585</v>
      </c>
      <c r="AF58" s="4">
        <f>((('Portfólio kalkulačka'!H$10*(1-'Portfólio kalkulačka'!H$11)+AF59))*(1+'#DATA_KALKULACKA'!$AD58))*(1-'Portfólio kalkulačka'!H$12)</f>
        <v>40749.847440507408</v>
      </c>
      <c r="AG58" s="4">
        <f>(AG59+'Portfólio kalkulačka'!$C$10-'Portfólio kalkulačka'!$C$13)*(1+'Portfólio kalkulačka'!$D$4/12)</f>
        <v>47506.139546241393</v>
      </c>
      <c r="AH58" s="4">
        <f>(AH59+'Portfólio kalkulačka'!D$10-'Portfólio kalkulačka'!D$13)*(1+'Portfólio kalkulačka'!$D$4/4)</f>
        <v>28039.55784262019</v>
      </c>
      <c r="AI58" s="4">
        <f>(AI59+'Portfólio kalkulačka'!E$10-'Portfólio kalkulačka'!E$13)*(1+'Portfólio kalkulačka'!$D$4/2)</f>
        <v>4206.6775061904009</v>
      </c>
    </row>
    <row r="59" spans="1:35" x14ac:dyDescent="0.25">
      <c r="N59" s="11">
        <v>41730</v>
      </c>
      <c r="O59" s="6">
        <f t="shared" si="5"/>
        <v>4</v>
      </c>
      <c r="P59" s="6">
        <f t="shared" si="6"/>
        <v>2014</v>
      </c>
      <c r="Q59" s="6">
        <v>3400.46</v>
      </c>
      <c r="R59" s="9">
        <f t="shared" si="9"/>
        <v>7.3914756584930325E-3</v>
      </c>
      <c r="S59" s="7"/>
      <c r="V59" s="10">
        <v>50</v>
      </c>
      <c r="W59" s="8">
        <f>((W60+'Portfólio kalkulačka'!G$10)*(1+'#DATA_KALKULACKA'!R59))</f>
        <v>18089.198544476007</v>
      </c>
      <c r="X59" s="26">
        <f>((X60+'Portfólio kalkulačka'!G$10*(1-'Portfólio kalkulačka'!G$11))*(1+'#DATA_KALKULACKA'!$R59))*(1-'Portfólio kalkulačka'!G$12)</f>
        <v>16904.518966269301</v>
      </c>
      <c r="Y59" s="8">
        <f>((Y60+'Portfólio kalkulačka'!H$10*(1-'Portfólio kalkulačka'!H$11))*(1+'#DATA_KALKULACKA'!$R59))*(1-'Portfólio kalkulačka'!H$12)</f>
        <v>16200.594858206017</v>
      </c>
      <c r="Z59" s="8">
        <f>((Z60+'Portfólio kalkulačka'!C$10-'Portfólio kalkulačka'!C$13))*(1+'#DATA_KALKULACKA'!$R59)</f>
        <v>15564.550763026926</v>
      </c>
      <c r="AD59" s="22">
        <f>'Portfólio kalkulačka'!$D$4/12</f>
        <v>3.3333333333333335E-3</v>
      </c>
      <c r="AE59" s="4">
        <f>((('Portfólio kalkulačka'!G$10*(1-'Portfólio kalkulačka'!G$11)+AE60))*(1+'#DATA_KALKULACKA'!AD59))*(1-'Portfólio kalkulačka'!G$12)</f>
        <v>45827.886862277475</v>
      </c>
      <c r="AF59" s="4">
        <f>((('Portfólio kalkulačka'!H$10*(1-'Portfólio kalkulačka'!H$11)+AF60))*(1+'#DATA_KALKULACKA'!$AD59))*(1-'Portfólio kalkulačka'!H$12)</f>
        <v>40584.628055242829</v>
      </c>
      <c r="AG59" s="4">
        <f>(AG60+'Portfólio kalkulačka'!$C$10-'Portfólio kalkulačka'!$C$13)*(1+'Portfólio kalkulačka'!$D$4/12)</f>
        <v>47263.811840107694</v>
      </c>
      <c r="AH59" s="4">
        <f>(AH60+'Portfólio kalkulačka'!D$10-'Portfólio kalkulačka'!D$13)*(1+'Portfólio kalkulačka'!$D$4/4)</f>
        <v>27477.438458039793</v>
      </c>
      <c r="AI59" s="4">
        <f>(AI60+'Portfólio kalkulačka'!E$10-'Portfólio kalkulačka'!E$13)*(1+'Portfólio kalkulačka'!$D$4/2)</f>
        <v>3539.6936335200003</v>
      </c>
    </row>
    <row r="60" spans="1:35" x14ac:dyDescent="0.25">
      <c r="N60" s="11">
        <v>41699</v>
      </c>
      <c r="O60" s="6">
        <f t="shared" si="5"/>
        <v>3</v>
      </c>
      <c r="P60" s="6">
        <f t="shared" si="6"/>
        <v>2014</v>
      </c>
      <c r="Q60" s="6">
        <v>3375.51</v>
      </c>
      <c r="R60" s="9">
        <f t="shared" si="9"/>
        <v>8.4035872831886762E-3</v>
      </c>
      <c r="S60" s="7"/>
      <c r="V60" s="10">
        <v>50</v>
      </c>
      <c r="W60" s="8">
        <f>((W61+'Portfólio kalkulačka'!G$10)*(1+'#DATA_KALKULACKA'!R60))</f>
        <v>17856.473706164521</v>
      </c>
      <c r="X60" s="26">
        <f>((X61+'Portfólio kalkulačka'!G$10*(1-'Portfólio kalkulačka'!G$11))*(1+'#DATA_KALKULACKA'!$R60))*(1-'Portfólio kalkulačka'!G$12)</f>
        <v>16698.283693129411</v>
      </c>
      <c r="Y60" s="8">
        <f>((Y61+'Portfólio kalkulačka'!H$10*(1-'Portfólio kalkulačka'!H$11))*(1+'#DATA_KALKULACKA'!$R60))*(1-'Portfólio kalkulačka'!H$12)</f>
        <v>16010.112654844963</v>
      </c>
      <c r="Z60" s="8">
        <f>((Z61+'Portfólio kalkulačka'!C$10-'Portfólio kalkulačka'!C$13))*(1+'#DATA_KALKULACKA'!$R60)</f>
        <v>15365.849877988574</v>
      </c>
      <c r="AD60" s="22">
        <f>'Portfólio kalkulačka'!$D$4/12</f>
        <v>3.3333333333333335E-3</v>
      </c>
      <c r="AE60" s="4">
        <f>((('Portfólio kalkulačka'!G$10*(1-'Portfólio kalkulačka'!G$11)+AE61))*(1+'#DATA_KALKULACKA'!AD60))*(1-'Portfólio kalkulačka'!G$12)</f>
        <v>45622.356102558508</v>
      </c>
      <c r="AF60" s="4">
        <f>((('Portfólio kalkulačka'!H$10*(1-'Portfólio kalkulačka'!H$11)+AF61))*(1+'#DATA_KALKULACKA'!$AD60))*(1-'Portfólio kalkulačka'!H$12)</f>
        <v>40419.677155060112</v>
      </c>
      <c r="AG60" s="4">
        <f>(AG61+'Portfólio kalkulačka'!$C$10-'Portfólio kalkulačka'!$C$13)*(1+'Portfólio kalkulačka'!$D$4/12)</f>
        <v>47022.289209409661</v>
      </c>
      <c r="AH60" s="4">
        <f>(AH61+'Portfólio kalkulačka'!D$10-'Portfólio kalkulačka'!D$13)*(1+'Portfólio kalkulačka'!$D$4/4)</f>
        <v>26920.884611920588</v>
      </c>
      <c r="AI60" s="4">
        <f>(AI61+'Portfólio kalkulačka'!E$10-'Portfólio kalkulačka'!E$13)*(1+'Portfólio kalkulačka'!$D$4/2)</f>
        <v>2885.7878760000003</v>
      </c>
    </row>
    <row r="61" spans="1:35" x14ac:dyDescent="0.25">
      <c r="N61" s="11">
        <v>41671</v>
      </c>
      <c r="O61" s="6">
        <f t="shared" si="5"/>
        <v>2</v>
      </c>
      <c r="P61" s="6">
        <f t="shared" si="6"/>
        <v>2014</v>
      </c>
      <c r="Q61" s="6">
        <v>3347.38</v>
      </c>
      <c r="R61" s="9">
        <f t="shared" si="9"/>
        <v>4.5745794217341818E-2</v>
      </c>
      <c r="S61" s="7"/>
      <c r="V61" s="10">
        <v>50</v>
      </c>
      <c r="W61" s="8">
        <f>((W62+'Portfólio kalkulačka'!G$10)*(1+'#DATA_KALKULACKA'!R61))</f>
        <v>17607.665791107414</v>
      </c>
      <c r="X61" s="26">
        <f>((X62+'Portfólio kalkulačka'!G$10*(1-'Portfólio kalkulačka'!G$11))*(1+'#DATA_KALKULACKA'!$R61))*(1-'Portfólio kalkulačka'!G$12)</f>
        <v>16476.703322173111</v>
      </c>
      <c r="Y61" s="8">
        <f>((Y62+'Portfólio kalkulačka'!H$10*(1-'Portfólio kalkulačka'!H$11))*(1+'#DATA_KALKULACKA'!$R61))*(1-'Portfólio kalkulačka'!H$12)</f>
        <v>15804.727829432688</v>
      </c>
      <c r="Z61" s="8">
        <f>((Z62+'Portfólio kalkulačka'!C$10-'Portfólio kalkulačka'!C$13))*(1+'#DATA_KALKULACKA'!$R61)</f>
        <v>15153.29771488794</v>
      </c>
      <c r="AD61" s="22">
        <f>'Portfólio kalkulačka'!$D$4/12</f>
        <v>3.3333333333333335E-3</v>
      </c>
      <c r="AE61" s="4">
        <f>((('Portfólio kalkulačka'!G$10*(1-'Portfólio kalkulačka'!G$11)+AE62))*(1+'#DATA_KALKULACKA'!AD61))*(1-'Portfólio kalkulačka'!G$12)</f>
        <v>45417.303116297531</v>
      </c>
      <c r="AF61" s="4">
        <f>((('Portfólio kalkulačka'!H$10*(1-'Portfólio kalkulačka'!H$11)+AF62))*(1+'#DATA_KALKULACKA'!$AD61))*(1-'Portfólio kalkulačka'!H$12)</f>
        <v>40254.994303665175</v>
      </c>
      <c r="AG61" s="4">
        <f>(AG62+'Portfólio kalkulačka'!$C$10-'Portfólio kalkulačka'!$C$13)*(1+'Portfólio kalkulačka'!$D$4/12)</f>
        <v>46781.568979478063</v>
      </c>
      <c r="AH61" s="4">
        <f>(AH62+'Portfólio kalkulačka'!D$10-'Portfólio kalkulačka'!D$13)*(1+'Portfólio kalkulačka'!$D$4/4)</f>
        <v>26369.841199921375</v>
      </c>
      <c r="AI61" s="4">
        <f>(AI62+'Portfólio kalkulačka'!E$10-'Portfólio kalkulačka'!E$13)*(1+'Portfólio kalkulačka'!$D$4/2)</f>
        <v>2244.7038000000002</v>
      </c>
    </row>
    <row r="62" spans="1:35" x14ac:dyDescent="0.25">
      <c r="N62" s="11">
        <v>41640</v>
      </c>
      <c r="O62" s="6">
        <f t="shared" si="5"/>
        <v>1</v>
      </c>
      <c r="P62" s="6">
        <f t="shared" si="6"/>
        <v>2014</v>
      </c>
      <c r="Q62" s="6">
        <v>3200.95</v>
      </c>
      <c r="R62" s="9">
        <f t="shared" si="9"/>
        <v>-3.4576048305128296E-2</v>
      </c>
      <c r="S62" s="7"/>
      <c r="V62" s="10">
        <v>50</v>
      </c>
      <c r="W62" s="8">
        <f>((W63+'Portfólio kalkulačka'!G$10)*(1+'#DATA_KALKULACKA'!R62))</f>
        <v>16737.424437633395</v>
      </c>
      <c r="X62" s="26">
        <f>((X63+'Portfólio kalkulačka'!G$10*(1-'Portfólio kalkulačka'!G$11))*(1+'#DATA_KALKULACKA'!$R62))*(1-'Portfólio kalkulačka'!G$12)</f>
        <v>15672.707244623114</v>
      </c>
      <c r="Y62" s="8">
        <f>((Y63+'Portfólio kalkulačka'!H$10*(1-'Portfólio kalkulačka'!H$11))*(1+'#DATA_KALKULACKA'!$R62))*(1-'Portfólio kalkulačka'!H$12)</f>
        <v>15040.091840226563</v>
      </c>
      <c r="Z62" s="8">
        <f>((Z63+'Portfólio kalkulačka'!C$10-'Portfólio kalkulačka'!C$13))*(1+'#DATA_KALKULACKA'!$R62)</f>
        <v>14405.921858429741</v>
      </c>
      <c r="AD62" s="22">
        <f>'Portfólio kalkulačka'!$D$4/12</f>
        <v>3.3333333333333335E-3</v>
      </c>
      <c r="AE62" s="4">
        <f>((('Portfólio kalkulačka'!G$10*(1-'Portfólio kalkulačka'!G$11)+AE63))*(1+'#DATA_KALKULACKA'!AD62))*(1-'Portfólio kalkulačka'!G$12)</f>
        <v>45212.72679287014</v>
      </c>
      <c r="AF62" s="4">
        <f>((('Portfólio kalkulačka'!H$10*(1-'Portfólio kalkulačka'!H$11)+AF63))*(1+'#DATA_KALKULACKA'!$AD62))*(1-'Portfólio kalkulačka'!H$12)</f>
        <v>40090.579065472935</v>
      </c>
      <c r="AG62" s="4">
        <f>(AG63+'Portfólio kalkulačka'!$C$10-'Portfólio kalkulačka'!$C$13)*(1+'Portfólio kalkulačka'!$D$4/12)</f>
        <v>46541.648484529629</v>
      </c>
      <c r="AH62" s="4">
        <f>(AH63+'Portfólio kalkulačka'!D$10-'Portfólio kalkulačka'!D$13)*(1+'Portfólio kalkulačka'!$D$4/4)</f>
        <v>25824.253663288491</v>
      </c>
      <c r="AI62" s="4">
        <f>('Portfólio kalkulačka'!E$9+'Portfólio kalkulačka'!E$10-'Portfólio kalkulačka'!E$13)*(1+'Portfólio kalkulačka'!$D$4/2)</f>
        <v>1616.19</v>
      </c>
    </row>
    <row r="63" spans="1:35" x14ac:dyDescent="0.25">
      <c r="N63" s="11">
        <v>41609</v>
      </c>
      <c r="O63" s="6">
        <f t="shared" si="5"/>
        <v>12</v>
      </c>
      <c r="P63" s="6">
        <f t="shared" si="6"/>
        <v>2013</v>
      </c>
      <c r="Q63" s="6">
        <v>3315.59</v>
      </c>
      <c r="R63" s="9">
        <f t="shared" si="9"/>
        <v>2.531759088603848E-2</v>
      </c>
      <c r="S63" s="7"/>
      <c r="V63" s="10">
        <v>50</v>
      </c>
      <c r="W63" s="8">
        <f>((W64+'Portfólio kalkulačka'!G$10)*(1+'#DATA_KALKULACKA'!R63))</f>
        <v>17236.86470928097</v>
      </c>
      <c r="X63" s="26">
        <f>((X64+'Portfólio kalkulačka'!G$10*(1-'Portfólio kalkulačka'!G$11))*(1+'#DATA_KALKULACKA'!$R63))*(1-'Portfólio kalkulačka'!G$12)</f>
        <v>16151.265608928867</v>
      </c>
      <c r="Y63" s="8">
        <f>((Y64+'Portfólio kalkulačka'!H$10*(1-'Portfólio kalkulačka'!H$11))*(1+'#DATA_KALKULACKA'!$R63))*(1-'Portfólio kalkulačka'!H$12)</f>
        <v>15506.272180982494</v>
      </c>
      <c r="Z63" s="8">
        <f>((Z64+'Portfólio kalkulačka'!C$10-'Portfólio kalkulačka'!C$13))*(1+'#DATA_KALKULACKA'!$R63)</f>
        <v>14837.360839622947</v>
      </c>
      <c r="AD63" s="22">
        <f>'Portfólio kalkulačka'!$D$4/12</f>
        <v>3.3333333333333335E-3</v>
      </c>
      <c r="AE63" s="4">
        <f>((('Portfólio kalkulačka'!G$10*(1-'Portfólio kalkulačka'!G$11)+AE64))*(1+'#DATA_KALKULACKA'!AD63))*(1-'Portfólio kalkulačka'!G$12)</f>
        <v>45008.626024233672</v>
      </c>
      <c r="AF63" s="4">
        <f>((('Portfólio kalkulačka'!H$10*(1-'Portfólio kalkulačka'!H$11)+AF64))*(1+'#DATA_KALKULACKA'!$AD63))*(1-'Portfólio kalkulačka'!H$12)</f>
        <v>39926.431005606144</v>
      </c>
      <c r="AG63" s="4">
        <f>(AG64+'Portfólio kalkulačka'!$C$10-'Portfólio kalkulačka'!$C$13)*(1+'Portfólio kalkulačka'!$D$4/12)</f>
        <v>46302.5250676375</v>
      </c>
      <c r="AH63" s="4">
        <f>(AH64+'Portfólio kalkulačka'!D$10-'Portfólio kalkulačka'!D$13)*(1+'Portfólio kalkulačka'!$D$4/4)</f>
        <v>25284.067983453951</v>
      </c>
    </row>
    <row r="64" spans="1:35" x14ac:dyDescent="0.25">
      <c r="N64" s="11">
        <v>41579</v>
      </c>
      <c r="O64" s="6">
        <f t="shared" si="5"/>
        <v>11</v>
      </c>
      <c r="P64" s="6">
        <f t="shared" si="6"/>
        <v>2013</v>
      </c>
      <c r="Q64" s="6">
        <v>3233.72</v>
      </c>
      <c r="R64" s="9">
        <f t="shared" si="9"/>
        <v>3.0473950715243874E-2</v>
      </c>
      <c r="S64" s="7"/>
      <c r="V64" s="10">
        <v>50</v>
      </c>
      <c r="W64" s="8">
        <f>((W65+'Portfólio kalkulačka'!G$10)*(1+'#DATA_KALKULACKA'!R64))</f>
        <v>16711.244498775799</v>
      </c>
      <c r="X64" s="26">
        <f>((X65+'Portfólio kalkulačka'!G$10*(1-'Portfólio kalkulačka'!G$11))*(1+'#DATA_KALKULACKA'!$R64))*(1-'Portfólio kalkulačka'!G$12)</f>
        <v>15669.219706441967</v>
      </c>
      <c r="Y64" s="8">
        <f>((Y65+'Portfólio kalkulačka'!H$10*(1-'Portfólio kalkulačka'!H$11))*(1+'#DATA_KALKULACKA'!$R64))*(1-'Portfólio kalkulačka'!H$12)</f>
        <v>15050.138053611363</v>
      </c>
      <c r="Z64" s="8">
        <f>((Z65+'Portfólio kalkulačka'!C$10-'Portfólio kalkulačka'!C$13))*(1+'#DATA_KALKULACKA'!$R64)</f>
        <v>14386.490229282121</v>
      </c>
      <c r="AD64" s="22">
        <f>'Portfólio kalkulačka'!$D$4/12</f>
        <v>3.3333333333333335E-3</v>
      </c>
      <c r="AE64" s="4">
        <f>((('Portfólio kalkulačka'!G$10*(1-'Portfólio kalkulačka'!G$11)+AE65))*(1+'#DATA_KALKULACKA'!AD64))*(1-'Portfólio kalkulačka'!G$12)</f>
        <v>44804.999704921203</v>
      </c>
      <c r="AF64" s="4">
        <f>((('Portfólio kalkulačka'!H$10*(1-'Portfólio kalkulačka'!H$11)+AF65))*(1+'#DATA_KALKULACKA'!$AD64))*(1-'Portfólio kalkulačka'!H$12)</f>
        <v>39762.549689894222</v>
      </c>
      <c r="AG64" s="4">
        <f>(AG65+'Portfólio kalkulačka'!$C$10-'Portfólio kalkulačka'!$C$13)*(1+'Portfólio kalkulačka'!$D$4/12)</f>
        <v>46064.196080701826</v>
      </c>
      <c r="AH64" s="4">
        <f>(AH65+'Portfólio kalkulačka'!D$10-'Portfólio kalkulačka'!D$13)*(1+'Portfólio kalkulačka'!$D$4/4)</f>
        <v>24749.230676687079</v>
      </c>
    </row>
    <row r="65" spans="14:34" x14ac:dyDescent="0.25">
      <c r="N65" s="11">
        <v>41548</v>
      </c>
      <c r="O65" s="6">
        <f t="shared" si="5"/>
        <v>10</v>
      </c>
      <c r="P65" s="6">
        <f t="shared" si="6"/>
        <v>2013</v>
      </c>
      <c r="Q65" s="6">
        <v>3138.09</v>
      </c>
      <c r="R65" s="9">
        <f t="shared" si="9"/>
        <v>4.5967241965482179E-2</v>
      </c>
      <c r="S65" s="7"/>
      <c r="V65" s="10">
        <v>50</v>
      </c>
      <c r="W65" s="8">
        <f>((W66+'Portfólio kalkulačka'!G$10)*(1+'#DATA_KALKULACKA'!R65))</f>
        <v>16117.047007521789</v>
      </c>
      <c r="X65" s="26">
        <f>((X66+'Portfólio kalkulačka'!G$10*(1-'Portfólio kalkulačka'!G$11))*(1+'#DATA_KALKULACKA'!$R65))*(1-'Portfólio kalkulačka'!G$12)</f>
        <v>15122.05881489411</v>
      </c>
      <c r="Y65" s="8">
        <f>((Y66+'Portfólio kalkulačka'!H$10*(1-'Portfólio kalkulačka'!H$11))*(1+'#DATA_KALKULACKA'!$R65))*(1-'Portfólio kalkulačka'!H$12)</f>
        <v>14530.934940912139</v>
      </c>
      <c r="Z65" s="8">
        <f>((Z66+'Portfólio kalkulačka'!C$10-'Portfólio kalkulačka'!C$13))*(1+'#DATA_KALKULACKA'!$R65)</f>
        <v>13876.542119790191</v>
      </c>
      <c r="AD65" s="22">
        <f>'Portfólio kalkulačka'!$D$4/12</f>
        <v>3.3333333333333335E-3</v>
      </c>
      <c r="AE65" s="4">
        <f>((('Portfólio kalkulačka'!G$10*(1-'Portfólio kalkulačka'!G$11)+AE66))*(1+'#DATA_KALKULACKA'!AD65))*(1-'Portfólio kalkulačka'!G$12)</f>
        <v>44601.846732035556</v>
      </c>
      <c r="AF65" s="4">
        <f>((('Portfólio kalkulačka'!H$10*(1-'Portfólio kalkulačka'!H$11)+AF66))*(1+'#DATA_KALKULACKA'!$AD65))*(1-'Portfólio kalkulačka'!H$12)</f>
        <v>39598.93468487214</v>
      </c>
      <c r="AG65" s="4">
        <f>(AG66+'Portfólio kalkulačka'!$C$10-'Portfólio kalkulačka'!$C$13)*(1+'Portfólio kalkulačka'!$D$4/12)</f>
        <v>45826.658884420423</v>
      </c>
      <c r="AH65" s="4">
        <f>(AH66+'Portfólio kalkulačka'!D$10-'Portfólio kalkulačka'!D$13)*(1+'Portfólio kalkulačka'!$D$4/4)</f>
        <v>24219.688788799089</v>
      </c>
    </row>
    <row r="66" spans="14:34" x14ac:dyDescent="0.25">
      <c r="N66" s="11">
        <v>41518</v>
      </c>
      <c r="O66" s="6">
        <f t="shared" si="5"/>
        <v>9</v>
      </c>
      <c r="P66" s="6">
        <f t="shared" si="6"/>
        <v>2013</v>
      </c>
      <c r="Q66" s="6">
        <v>3000.18</v>
      </c>
      <c r="R66" s="9">
        <f t="shared" si="9"/>
        <v>3.1358286122875459E-2</v>
      </c>
      <c r="S66" s="7"/>
      <c r="V66" s="10">
        <v>50</v>
      </c>
      <c r="W66" s="8">
        <f>((W67+'Portfólio kalkulačka'!G$10)*(1+'#DATA_KALKULACKA'!R66))</f>
        <v>15308.749300060455</v>
      </c>
      <c r="X66" s="26">
        <f>((X67+'Portfólio kalkulačka'!G$10*(1-'Portfólio kalkulačka'!G$11))*(1+'#DATA_KALKULACKA'!$R66))*(1-'Portfólio kalkulačka'!G$12)</f>
        <v>14372.959927215918</v>
      </c>
      <c r="Y66" s="8">
        <f>((Y67+'Portfólio kalkulačka'!H$10*(1-'Portfólio kalkulačka'!H$11))*(1+'#DATA_KALKULACKA'!$R66))*(1-'Portfólio kalkulačka'!H$12)</f>
        <v>13816.99948089586</v>
      </c>
      <c r="Z66" s="8">
        <f>((Z67+'Portfólio kalkulačka'!C$10-'Portfólio kalkulačka'!C$13))*(1+'#DATA_KALKULACKA'!$R66)</f>
        <v>13182.208136781332</v>
      </c>
      <c r="AD66" s="22">
        <f>'Portfólio kalkulačka'!$D$4/12</f>
        <v>3.3333333333333335E-3</v>
      </c>
      <c r="AE66" s="4">
        <f>((('Portfólio kalkulačka'!G$10*(1-'Portfólio kalkulačka'!G$11)+AE67))*(1+'#DATA_KALKULACKA'!AD66))*(1-'Portfólio kalkulačka'!G$12)</f>
        <v>44399.166005243336</v>
      </c>
      <c r="AF66" s="4">
        <f>((('Portfólio kalkulačka'!H$10*(1-'Portfólio kalkulačka'!H$11)+AF67))*(1+'#DATA_KALKULACKA'!$AD66))*(1-'Portfólio kalkulačka'!H$12)</f>
        <v>39435.585557779261</v>
      </c>
      <c r="AG66" s="4">
        <f>(AG67+'Portfólio kalkulačka'!$C$10-'Portfólio kalkulačka'!$C$13)*(1+'Portfólio kalkulačka'!$D$4/12)</f>
        <v>45589.910848259555</v>
      </c>
      <c r="AH66" s="4">
        <f>(AH67+'Portfólio kalkulačka'!D$10-'Portfólio kalkulačka'!D$13)*(1+'Portfólio kalkulačka'!$D$4/4)</f>
        <v>23695.389889900089</v>
      </c>
    </row>
    <row r="67" spans="14:34" x14ac:dyDescent="0.25">
      <c r="N67" s="11">
        <v>41487</v>
      </c>
      <c r="O67" s="6">
        <f t="shared" si="5"/>
        <v>8</v>
      </c>
      <c r="P67" s="6">
        <f t="shared" si="6"/>
        <v>2013</v>
      </c>
      <c r="Q67" s="6">
        <v>2908.96</v>
      </c>
      <c r="R67" s="9">
        <f t="shared" si="9"/>
        <v>-2.8961318147223296E-2</v>
      </c>
      <c r="S67" s="7"/>
      <c r="V67" s="10">
        <v>50</v>
      </c>
      <c r="W67" s="8">
        <f>((W68+'Portfólio kalkulačka'!G$10)*(1+'#DATA_KALKULACKA'!R67))</f>
        <v>14743.289190616519</v>
      </c>
      <c r="X67" s="26">
        <f>((X68+'Portfólio kalkulačka'!G$10*(1-'Portfólio kalkulačka'!G$11))*(1+'#DATA_KALKULACKA'!$R67))*(1-'Portfólio kalkulačka'!G$12)</f>
        <v>13850.90224839897</v>
      </c>
      <c r="Y67" s="8">
        <f>((Y68+'Portfólio kalkulačka'!H$10*(1-'Portfólio kalkulačka'!H$11))*(1+'#DATA_KALKULACKA'!$R67))*(1-'Portfólio kalkulačka'!H$12)</f>
        <v>13320.709295370365</v>
      </c>
      <c r="Z67" s="8">
        <f>((Z68+'Portfólio kalkulačka'!C$10-'Portfólio kalkulačka'!C$13))*(1+'#DATA_KALKULACKA'!$R67)</f>
        <v>12696.905176213237</v>
      </c>
      <c r="AD67" s="22">
        <f>'Portfólio kalkulačka'!$D$4/12</f>
        <v>3.3333333333333335E-3</v>
      </c>
      <c r="AE67" s="4">
        <f>((('Portfólio kalkulačka'!G$10*(1-'Portfólio kalkulačka'!G$11)+AE68))*(1+'#DATA_KALKULACKA'!AD67))*(1-'Portfólio kalkulačka'!G$12)</f>
        <v>44196.956426768957</v>
      </c>
      <c r="AF67" s="4">
        <f>((('Portfólio kalkulačka'!H$10*(1-'Portfólio kalkulačka'!H$11)+AF68))*(1+'#DATA_KALKULACKA'!$AD67))*(1-'Portfólio kalkulačka'!H$12)</f>
        <v>39272.501876558177</v>
      </c>
      <c r="AG67" s="4">
        <f>(AG68+'Portfólio kalkulačka'!$C$10-'Portfólio kalkulačka'!$C$13)*(1+'Portfólio kalkulačka'!$D$4/12)</f>
        <v>45353.949350424802</v>
      </c>
      <c r="AH67" s="4">
        <f>(AH68+'Portfólio kalkulačka'!D$10-'Portfólio kalkulačka'!D$13)*(1+'Portfólio kalkulačka'!$D$4/4)</f>
        <v>23176.282069208009</v>
      </c>
    </row>
    <row r="68" spans="14:34" x14ac:dyDescent="0.25">
      <c r="N68" s="11">
        <v>41456</v>
      </c>
      <c r="O68" s="6">
        <f t="shared" ref="O68:O86" si="10">MONTH(N68)</f>
        <v>7</v>
      </c>
      <c r="P68" s="6">
        <f t="shared" ref="P68:P86" si="11">YEAR(N68)</f>
        <v>2013</v>
      </c>
      <c r="Q68" s="6">
        <v>2995.72</v>
      </c>
      <c r="R68" s="9">
        <f t="shared" ref="R68:R99" si="12">(Q68-Q69)/Q69</f>
        <v>5.0886461380873188E-2</v>
      </c>
      <c r="S68" s="7"/>
      <c r="V68" s="10">
        <v>50</v>
      </c>
      <c r="W68" s="8">
        <f>((W69+'Portfólio kalkulačka'!G$10)*(1+'#DATA_KALKULACKA'!R68))</f>
        <v>15083.009149013295</v>
      </c>
      <c r="X68" s="26">
        <f>((X69+'Portfólio kalkulačka'!G$10*(1-'Portfólio kalkulačka'!G$11))*(1+'#DATA_KALKULACKA'!$R68))*(1-'Portfólio kalkulačka'!G$12)</f>
        <v>14179.28496899826</v>
      </c>
      <c r="Y68" s="8">
        <f>((Y69+'Portfólio kalkulačka'!H$10*(1-'Portfólio kalkulačka'!H$11))*(1+'#DATA_KALKULACKA'!$R68))*(1-'Portfólio kalkulačka'!H$12)</f>
        <v>13642.360991015079</v>
      </c>
      <c r="Z68" s="8">
        <f>((Z69+'Portfólio kalkulačka'!C$10-'Portfólio kalkulačka'!C$13))*(1+'#DATA_KALKULACKA'!$R68)</f>
        <v>12991.091542848822</v>
      </c>
      <c r="AD68" s="22">
        <f>'Portfólio kalkulačka'!$D$4/12</f>
        <v>3.3333333333333335E-3</v>
      </c>
      <c r="AE68" s="4">
        <f>((('Portfólio kalkulačka'!G$10*(1-'Portfólio kalkulačka'!G$11)+AE69))*(1+'#DATA_KALKULACKA'!AD68))*(1-'Portfólio kalkulačka'!G$12)</f>
        <v>43995.216901388718</v>
      </c>
      <c r="AF68" s="4">
        <f>((('Portfólio kalkulačka'!H$10*(1-'Portfólio kalkulačka'!H$11)+AF69))*(1+'#DATA_KALKULACKA'!$AD68))*(1-'Portfólio kalkulačka'!H$12)</f>
        <v>39109.683209853603</v>
      </c>
      <c r="AG68" s="4">
        <f>(AG69+'Portfólio kalkulačka'!$C$10-'Portfólio kalkulačka'!$C$13)*(1+'Portfólio kalkulačka'!$D$4/12)</f>
        <v>45118.771777832022</v>
      </c>
      <c r="AH68" s="4">
        <f>(AH69+'Portfólio kalkulačka'!D$10-'Portfólio kalkulačka'!D$13)*(1+'Portfólio kalkulačka'!$D$4/4)</f>
        <v>22662.31392990892</v>
      </c>
    </row>
    <row r="69" spans="14:34" x14ac:dyDescent="0.25">
      <c r="N69" s="11">
        <v>41426</v>
      </c>
      <c r="O69" s="6">
        <f t="shared" si="10"/>
        <v>6</v>
      </c>
      <c r="P69" s="6">
        <f t="shared" si="11"/>
        <v>2013</v>
      </c>
      <c r="Q69" s="6">
        <v>2850.66</v>
      </c>
      <c r="R69" s="9">
        <f t="shared" si="12"/>
        <v>-1.3428114595806891E-2</v>
      </c>
      <c r="S69" s="7"/>
      <c r="V69" s="10">
        <v>50</v>
      </c>
      <c r="W69" s="8">
        <f>((W70+'Portfólio kalkulačka'!G$10)*(1+'#DATA_KALKULACKA'!R69))</f>
        <v>14252.65340576764</v>
      </c>
      <c r="X69" s="26">
        <f>((X70+'Portfólio kalkulačka'!G$10*(1-'Portfólio kalkulačka'!G$11))*(1+'#DATA_KALKULACKA'!$R69))*(1-'Portfólio kalkulačka'!G$12)</f>
        <v>13407.195929858455</v>
      </c>
      <c r="Y69" s="8">
        <f>((Y70+'Portfólio kalkulačka'!H$10*(1-'Portfólio kalkulačka'!H$11))*(1+'#DATA_KALKULACKA'!$R69))*(1-'Portfólio kalkulačka'!H$12)</f>
        <v>12904.87149369631</v>
      </c>
      <c r="Z69" s="8">
        <f>((Z70+'Portfólio kalkulačka'!C$10-'Portfólio kalkulačka'!C$13))*(1+'#DATA_KALKULACKA'!$R69)</f>
        <v>12277.531504125025</v>
      </c>
      <c r="AD69" s="22">
        <f>'Portfólio kalkulačka'!$D$4/12</f>
        <v>3.3333333333333335E-3</v>
      </c>
      <c r="AE69" s="4">
        <f>((('Portfólio kalkulačka'!G$10*(1-'Portfólio kalkulačka'!G$11)+AE70))*(1+'#DATA_KALKULACKA'!AD69))*(1-'Portfólio kalkulačka'!G$12)</f>
        <v>43793.946336424844</v>
      </c>
      <c r="AF69" s="4">
        <f>((('Portfólio kalkulačka'!H$10*(1-'Portfólio kalkulačka'!H$11)+AF70))*(1+'#DATA_KALKULACKA'!$AD69))*(1-'Portfólio kalkulačka'!H$12)</f>
        <v>38947.129127011198</v>
      </c>
      <c r="AG69" s="4">
        <f>(AG70+'Portfólio kalkulačka'!$C$10-'Portfólio kalkulačka'!$C$13)*(1+'Portfólio kalkulačka'!$D$4/12)</f>
        <v>44884.375526078424</v>
      </c>
      <c r="AH69" s="4">
        <f>(AH70+'Portfólio kalkulačka'!D$10-'Portfólio kalkulačka'!D$13)*(1+'Portfólio kalkulačka'!$D$4/4)</f>
        <v>22153.434584068236</v>
      </c>
    </row>
    <row r="70" spans="14:34" x14ac:dyDescent="0.25">
      <c r="N70" s="11">
        <v>41395</v>
      </c>
      <c r="O70" s="6">
        <f t="shared" si="10"/>
        <v>5</v>
      </c>
      <c r="P70" s="6">
        <f t="shared" si="11"/>
        <v>2013</v>
      </c>
      <c r="Q70" s="6">
        <v>2889.46</v>
      </c>
      <c r="R70" s="9">
        <f t="shared" si="12"/>
        <v>2.3390073031996642E-2</v>
      </c>
      <c r="S70" s="7"/>
      <c r="V70" s="10">
        <v>50</v>
      </c>
      <c r="W70" s="8">
        <f>((W71+'Portfólio kalkulačka'!G$10)*(1+'#DATA_KALKULACKA'!R70))</f>
        <v>14346.644605049134</v>
      </c>
      <c r="X70" s="26">
        <f>((X71+'Portfólio kalkulačka'!G$10*(1-'Portfólio kalkulačka'!G$11))*(1+'#DATA_KALKULACKA'!$R70))*(1-'Portfólio kalkulačka'!G$12)</f>
        <v>13504.282989263886</v>
      </c>
      <c r="Y70" s="8">
        <f>((Y71+'Portfólio kalkulačka'!H$10*(1-'Portfólio kalkulačka'!H$11))*(1+'#DATA_KALKULACKA'!$R70))*(1-'Portfólio kalkulačka'!H$12)</f>
        <v>13003.792938932931</v>
      </c>
      <c r="Z70" s="8">
        <f>((Z71+'Portfólio kalkulačka'!C$10-'Portfólio kalkulačka'!C$13))*(1+'#DATA_KALKULACKA'!$R70)</f>
        <v>12360.139550107377</v>
      </c>
      <c r="AD70" s="22">
        <f>'Portfólio kalkulačka'!$D$4/12</f>
        <v>3.3333333333333335E-3</v>
      </c>
      <c r="AE70" s="4">
        <f>((('Portfólio kalkulačka'!G$10*(1-'Portfólio kalkulačka'!G$11)+AE71))*(1+'#DATA_KALKULACKA'!AD70))*(1-'Portfólio kalkulačka'!G$12)</f>
        <v>43593.143641739589</v>
      </c>
      <c r="AF70" s="4">
        <f>((('Portfólio kalkulačka'!H$10*(1-'Portfólio kalkulačka'!H$11)+AF71))*(1+'#DATA_KALKULACKA'!$AD70))*(1-'Portfólio kalkulačka'!H$12)</f>
        <v>38784.839198076457</v>
      </c>
      <c r="AG70" s="4">
        <f>(AG71+'Portfólio kalkulačka'!$C$10-'Portfólio kalkulačka'!$C$13)*(1+'Portfólio kalkulačka'!$D$4/12)</f>
        <v>44650.757999413705</v>
      </c>
      <c r="AH70" s="4">
        <f>(AH71+'Portfólio kalkulačka'!D$10-'Portfólio kalkulačka'!D$13)*(1+'Portfólio kalkulačka'!$D$4/4)</f>
        <v>21649.593647592312</v>
      </c>
    </row>
    <row r="71" spans="14:34" x14ac:dyDescent="0.25">
      <c r="N71" s="11">
        <v>41365</v>
      </c>
      <c r="O71" s="6">
        <f t="shared" si="10"/>
        <v>4</v>
      </c>
      <c r="P71" s="6">
        <f t="shared" si="11"/>
        <v>2013</v>
      </c>
      <c r="Q71" s="6">
        <v>2823.42</v>
      </c>
      <c r="R71" s="9">
        <f t="shared" si="12"/>
        <v>1.9266800238262806E-2</v>
      </c>
      <c r="S71" s="7"/>
      <c r="V71" s="10">
        <v>50</v>
      </c>
      <c r="W71" s="8">
        <f>((W72+'Portfólio kalkulačka'!G$10)*(1+'#DATA_KALKULACKA'!R71))</f>
        <v>13918.745132581114</v>
      </c>
      <c r="X71" s="26">
        <f>((X72+'Portfólio kalkulačka'!G$10*(1-'Portfólio kalkulačka'!G$11))*(1+'#DATA_KALKULACKA'!$R71))*(1-'Portfólio kalkulačka'!G$12)</f>
        <v>13109.844942187845</v>
      </c>
      <c r="Y71" s="8">
        <f>((Y72+'Portfólio kalkulačka'!H$10*(1-'Portfólio kalkulačka'!H$11))*(1+'#DATA_KALKULACKA'!$R71))*(1-'Portfólio kalkulačka'!H$12)</f>
        <v>12629.222967118694</v>
      </c>
      <c r="Z71" s="8">
        <f>((Z72+'Portfólio kalkulačka'!C$10-'Portfólio kalkulačka'!C$13))*(1+'#DATA_KALKULACKA'!$R71)</f>
        <v>11993.142607464428</v>
      </c>
      <c r="AD71" s="22">
        <f>'Portfólio kalkulačka'!$D$4/12</f>
        <v>3.3333333333333335E-3</v>
      </c>
      <c r="AE71" s="4">
        <f>((('Portfólio kalkulačka'!G$10*(1-'Portfólio kalkulačka'!G$11)+AE72))*(1+'#DATA_KALKULACKA'!AD71))*(1-'Portfólio kalkulačka'!G$12)</f>
        <v>43392.807729729313</v>
      </c>
      <c r="AF71" s="4">
        <f>((('Portfólio kalkulačka'!H$10*(1-'Portfólio kalkulačka'!H$11)+AF72))*(1+'#DATA_KALKULACKA'!$AD71))*(1-'Portfólio kalkulačka'!H$12)</f>
        <v>38622.812993793559</v>
      </c>
      <c r="AG71" s="4">
        <f>(AG72+'Portfólio kalkulačka'!$C$10-'Portfólio kalkulačka'!$C$13)*(1+'Portfólio kalkulačka'!$D$4/12)</f>
        <v>44417.916610711327</v>
      </c>
      <c r="AH71" s="4">
        <f>(AH72+'Portfólio kalkulačka'!D$10-'Portfólio kalkulačka'!D$13)*(1+'Portfólio kalkulačka'!$D$4/4)</f>
        <v>21150.741235239911</v>
      </c>
    </row>
    <row r="72" spans="14:34" x14ac:dyDescent="0.25">
      <c r="N72" s="11">
        <v>41334</v>
      </c>
      <c r="O72" s="6">
        <f t="shared" si="10"/>
        <v>3</v>
      </c>
      <c r="P72" s="6">
        <f t="shared" si="11"/>
        <v>2013</v>
      </c>
      <c r="Q72" s="6">
        <v>2770.05</v>
      </c>
      <c r="R72" s="9">
        <f t="shared" si="12"/>
        <v>3.7502996344459798E-2</v>
      </c>
      <c r="S72" s="7"/>
      <c r="V72" s="10">
        <v>50</v>
      </c>
      <c r="W72" s="8">
        <f>((W73+'Portfólio kalkulačka'!G$10)*(1+'#DATA_KALKULACKA'!R72))</f>
        <v>13555.644556780897</v>
      </c>
      <c r="X72" s="26">
        <f>((X73+'Portfólio kalkulačka'!G$10*(1-'Portfólio kalkulačka'!G$11))*(1+'#DATA_KALKULACKA'!$R72))*(1-'Portfólio kalkulačka'!G$12)</f>
        <v>12775.909598772698</v>
      </c>
      <c r="Y72" s="8">
        <f>((Y73+'Portfólio kalkulačka'!H$10*(1-'Portfólio kalkulačka'!H$11))*(1+'#DATA_KALKULACKA'!$R72))*(1-'Portfólio kalkulačka'!H$12)</f>
        <v>12312.597438288956</v>
      </c>
      <c r="Z72" s="8">
        <f>((Z73+'Portfólio kalkulačka'!C$10-'Portfólio kalkulačka'!C$13))*(1+'#DATA_KALKULACKA'!$R72)</f>
        <v>11681.940940351362</v>
      </c>
      <c r="AD72" s="22">
        <f>'Portfólio kalkulačka'!$D$4/12</f>
        <v>3.3333333333333335E-3</v>
      </c>
      <c r="AE72" s="4">
        <f>((('Portfólio kalkulačka'!G$10*(1-'Portfólio kalkulačka'!G$11)+AE73))*(1+'#DATA_KALKULACKA'!AD72))*(1-'Portfólio kalkulačka'!G$12)</f>
        <v>43192.937515318619</v>
      </c>
      <c r="AF72" s="4">
        <f>((('Portfólio kalkulačka'!H$10*(1-'Portfólio kalkulačka'!H$11)+AF73))*(1+'#DATA_KALKULACKA'!$AD72))*(1-'Portfólio kalkulačka'!H$12)</f>
        <v>38461.05008560422</v>
      </c>
      <c r="AG72" s="4">
        <f>(AG73+'Portfólio kalkulačka'!$C$10-'Portfólio kalkulačka'!$C$13)*(1+'Portfólio kalkulačka'!$D$4/12)</f>
        <v>44185.848781439854</v>
      </c>
      <c r="AH72" s="4">
        <f>(AH73+'Portfólio kalkulačka'!D$10-'Portfólio kalkulačka'!D$13)*(1+'Portfólio kalkulačka'!$D$4/4)</f>
        <v>20656.827955683082</v>
      </c>
    </row>
    <row r="73" spans="14:34" x14ac:dyDescent="0.25">
      <c r="N73" s="11">
        <v>41306</v>
      </c>
      <c r="O73" s="6">
        <f t="shared" si="10"/>
        <v>2</v>
      </c>
      <c r="P73" s="6">
        <f t="shared" si="11"/>
        <v>2013</v>
      </c>
      <c r="Q73" s="6">
        <v>2669.92</v>
      </c>
      <c r="R73" s="9">
        <f t="shared" si="12"/>
        <v>1.3575485164151085E-2</v>
      </c>
      <c r="S73" s="7"/>
      <c r="V73" s="10">
        <v>50</v>
      </c>
      <c r="W73" s="8">
        <f>((W74+'Portfólio kalkulačka'!G$10)*(1+'#DATA_KALKULACKA'!R73))</f>
        <v>12965.643766372612</v>
      </c>
      <c r="X73" s="26">
        <f>((X74+'Portfólio kalkulačka'!G$10*(1-'Portfólio kalkulačka'!G$11))*(1+'#DATA_KALKULACKA'!$R73))*(1-'Portfólio kalkulačka'!G$12)</f>
        <v>12227.420590715878</v>
      </c>
      <c r="Y73" s="8">
        <f>((Y74+'Portfólio kalkulačka'!H$10*(1-'Portfólio kalkulačka'!H$11))*(1+'#DATA_KALKULACKA'!$R73))*(1-'Portfólio kalkulačka'!H$12)</f>
        <v>11788.738677759538</v>
      </c>
      <c r="Z73" s="8">
        <f>((Z74+'Portfólio kalkulačka'!C$10-'Portfólio kalkulačka'!C$13))*(1+'#DATA_KALKULACKA'!$R73)</f>
        <v>11175.169592773744</v>
      </c>
      <c r="AD73" s="22">
        <f>'Portfólio kalkulačka'!$D$4/12</f>
        <v>3.3333333333333335E-3</v>
      </c>
      <c r="AE73" s="4">
        <f>((('Portfólio kalkulačka'!G$10*(1-'Portfólio kalkulačka'!G$11)+AE74))*(1+'#DATA_KALKULACKA'!AD73))*(1-'Portfólio kalkulačka'!G$12)</f>
        <v>42993.531915954445</v>
      </c>
      <c r="AF73" s="4">
        <f>((('Portfólio kalkulačka'!H$10*(1-'Portfólio kalkulačka'!H$11)+AF74))*(1+'#DATA_KALKULACKA'!$AD73))*(1-'Portfólio kalkulačka'!H$12)</f>
        <v>38299.550045646589</v>
      </c>
      <c r="AG73" s="4">
        <f>(AG74+'Portfólio kalkulačka'!$C$10-'Portfólio kalkulačka'!$C$13)*(1+'Portfólio kalkulačka'!$D$4/12)</f>
        <v>43954.551941634403</v>
      </c>
      <c r="AH73" s="4">
        <f>(AH74+'Portfólio kalkulačka'!D$10-'Portfólio kalkulačka'!D$13)*(1+'Portfólio kalkulačka'!$D$4/4)</f>
        <v>20167.804906616911</v>
      </c>
    </row>
    <row r="74" spans="14:34" x14ac:dyDescent="0.25">
      <c r="N74" s="11">
        <v>41275</v>
      </c>
      <c r="O74" s="6">
        <f t="shared" si="10"/>
        <v>1</v>
      </c>
      <c r="P74" s="6">
        <f t="shared" si="11"/>
        <v>2013</v>
      </c>
      <c r="Q74" s="6">
        <v>2634.16</v>
      </c>
      <c r="R74" s="9">
        <f t="shared" si="12"/>
        <v>5.1796010285732455E-2</v>
      </c>
      <c r="S74" s="7"/>
      <c r="V74" s="10">
        <v>50</v>
      </c>
      <c r="W74" s="8">
        <f>((W75+'Portfólio kalkulačka'!G$10)*(1+'#DATA_KALKULACKA'!R74))</f>
        <v>12691.986345518993</v>
      </c>
      <c r="X74" s="26">
        <f>((X75+'Portfólio kalkulačka'!G$10*(1-'Portfólio kalkulačka'!G$11))*(1+'#DATA_KALKULACKA'!$R74))*(1-'Portfólio kalkulačka'!G$12)</f>
        <v>11976.72640629188</v>
      </c>
      <c r="Y74" s="8">
        <f>((Y75+'Portfólio kalkulačka'!H$10*(1-'Portfólio kalkulačka'!H$11))*(1+'#DATA_KALKULACKA'!$R74))*(1-'Portfólio kalkulačka'!H$12)</f>
        <v>11551.650428932526</v>
      </c>
      <c r="Z74" s="8">
        <f>((Z75+'Portfólio kalkulačka'!C$10-'Portfólio kalkulačka'!C$13))*(1+'#DATA_KALKULACKA'!$R74)</f>
        <v>10940.993173765835</v>
      </c>
      <c r="AD74" s="22">
        <f>'Portfólio kalkulačka'!$D$4/12</f>
        <v>3.3333333333333335E-3</v>
      </c>
      <c r="AE74" s="4">
        <f>((('Portfólio kalkulačka'!G$10*(1-'Portfólio kalkulačka'!G$11)+AE75))*(1+'#DATA_KALKULACKA'!AD74))*(1-'Portfólio kalkulačka'!G$12)</f>
        <v>42794.589851600213</v>
      </c>
      <c r="AF74" s="4">
        <f>((('Portfólio kalkulačka'!H$10*(1-'Portfólio kalkulačka'!H$11)+AF75))*(1+'#DATA_KALKULACKA'!$AD74))*(1-'Portfólio kalkulačka'!H$12)</f>
        <v>38138.312446754084</v>
      </c>
      <c r="AG74" s="4">
        <f>(AG75+'Portfólio kalkulačka'!$C$10-'Portfólio kalkulačka'!$C$13)*(1+'Portfólio kalkulačka'!$D$4/12)</f>
        <v>43724.023529868173</v>
      </c>
      <c r="AH74" s="4">
        <f>(AH75+'Portfólio kalkulačka'!D$10-'Portfólio kalkulačka'!D$13)*(1+'Portfólio kalkulačka'!$D$4/4)</f>
        <v>19683.623669917735</v>
      </c>
    </row>
    <row r="75" spans="14:34" x14ac:dyDescent="0.25">
      <c r="N75" s="11">
        <v>41244</v>
      </c>
      <c r="O75" s="6">
        <f t="shared" si="10"/>
        <v>12</v>
      </c>
      <c r="P75" s="6">
        <f t="shared" si="11"/>
        <v>2012</v>
      </c>
      <c r="Q75" s="6">
        <v>2504.44</v>
      </c>
      <c r="R75" s="9">
        <f t="shared" si="12"/>
        <v>9.1142790371581701E-3</v>
      </c>
      <c r="S75" s="7"/>
      <c r="V75" s="10">
        <v>50</v>
      </c>
      <c r="W75" s="8">
        <f>((W76+'Portfólio kalkulačka'!G$10)*(1+'#DATA_KALKULACKA'!R75))</f>
        <v>11966.965667678345</v>
      </c>
      <c r="X75" s="26">
        <f>((X76+'Portfólio kalkulačka'!G$10*(1-'Portfólio kalkulačka'!G$11))*(1+'#DATA_KALKULACKA'!$R75))*(1-'Portfólio kalkulačka'!G$12)</f>
        <v>11299.327246132472</v>
      </c>
      <c r="Y75" s="8">
        <f>((Y76+'Portfólio kalkulačka'!H$10*(1-'Portfólio kalkulačka'!H$11))*(1+'#DATA_KALKULACKA'!$R75))*(1-'Portfólio kalkulačka'!H$12)</f>
        <v>10902.488466036179</v>
      </c>
      <c r="Z75" s="8">
        <f>((Z76+'Portfólio kalkulačka'!C$10-'Portfólio kalkulačka'!C$13))*(1+'#DATA_KALKULACKA'!$R75)</f>
        <v>10317.700680333051</v>
      </c>
      <c r="AD75" s="22">
        <f>'Portfólio kalkulačka'!$D$4/12</f>
        <v>3.3333333333333335E-3</v>
      </c>
      <c r="AE75" s="4">
        <f>((('Portfólio kalkulačka'!G$10*(1-'Portfólio kalkulačka'!G$11)+AE76))*(1+'#DATA_KALKULACKA'!AD75))*(1-'Portfólio kalkulačka'!G$12)</f>
        <v>42596.110244729985</v>
      </c>
      <c r="AF75" s="4">
        <f>((('Portfólio kalkulačka'!H$10*(1-'Portfólio kalkulačka'!H$11)+AF76))*(1+'#DATA_KALKULACKA'!$AD75))*(1-'Portfólio kalkulačka'!H$12)</f>
        <v>37977.336862454293</v>
      </c>
      <c r="AG75" s="4">
        <f>(AG76+'Portfólio kalkulačka'!$C$10-'Portfólio kalkulačka'!$C$13)*(1+'Portfólio kalkulačka'!$D$4/12)</f>
        <v>43494.260993224088</v>
      </c>
      <c r="AH75" s="4">
        <f>(AH76+'Portfólio kalkulačka'!D$10-'Portfólio kalkulačka'!D$13)*(1+'Portfólio kalkulačka'!$D$4/4)</f>
        <v>19204.236306849241</v>
      </c>
    </row>
    <row r="76" spans="14:34" x14ac:dyDescent="0.25">
      <c r="N76" s="11">
        <v>41214</v>
      </c>
      <c r="O76" s="6">
        <f t="shared" si="10"/>
        <v>11</v>
      </c>
      <c r="P76" s="6">
        <f t="shared" si="11"/>
        <v>2012</v>
      </c>
      <c r="Q76" s="6">
        <v>2481.8200000000002</v>
      </c>
      <c r="R76" s="9">
        <f t="shared" si="12"/>
        <v>5.7993685942508621E-3</v>
      </c>
      <c r="S76" s="7"/>
      <c r="V76" s="10">
        <v>50</v>
      </c>
      <c r="W76" s="8">
        <f>((W77+'Portfólio kalkulačka'!G$10)*(1+'#DATA_KALKULACKA'!R76))</f>
        <v>11758.880521536741</v>
      </c>
      <c r="X76" s="26">
        <f>((X77+'Portfólio kalkulačka'!G$10*(1-'Portfólio kalkulačka'!G$11))*(1+'#DATA_KALKULACKA'!$R76))*(1-'Portfólio kalkulačka'!G$12)</f>
        <v>11109.480663665252</v>
      </c>
      <c r="Y76" s="8">
        <f>((Y77+'Portfólio kalkulačka'!H$10*(1-'Portfólio kalkulačka'!H$11))*(1+'#DATA_KALKULACKA'!$R76))*(1-'Portfólio kalkulačka'!H$12)</f>
        <v>10723.41574135243</v>
      </c>
      <c r="Z76" s="8">
        <f>((Z77+'Portfólio kalkulačka'!C$10-'Portfólio kalkulačka'!C$13))*(1+'#DATA_KALKULACKA'!$R76)</f>
        <v>10140.01162833375</v>
      </c>
      <c r="AD76" s="22">
        <f>'Portfólio kalkulačka'!$D$4/12</f>
        <v>3.3333333333333335E-3</v>
      </c>
      <c r="AE76" s="4">
        <f>((('Portfólio kalkulačka'!G$10*(1-'Portfólio kalkulačka'!G$11)+AE77))*(1+'#DATA_KALKULACKA'!AD76))*(1-'Portfólio kalkulačka'!G$12)</f>
        <v>42398.092020322634</v>
      </c>
      <c r="AF76" s="4">
        <f>((('Portfólio kalkulačka'!H$10*(1-'Portfólio kalkulačka'!H$11)+AF77))*(1+'#DATA_KALKULACKA'!$AD76))*(1-'Portfólio kalkulačka'!H$12)</f>
        <v>37816.622866967824</v>
      </c>
      <c r="AG76" s="4">
        <f>(AG77+'Portfólio kalkulačka'!$C$10-'Portfólio kalkulačka'!$C$13)*(1+'Portfólio kalkulačka'!$D$4/12)</f>
        <v>43265.261787266529</v>
      </c>
      <c r="AH76" s="4">
        <f>(AH77+'Portfólio kalkulačka'!D$10-'Portfólio kalkulačka'!D$13)*(1+'Portfólio kalkulačka'!$D$4/4)</f>
        <v>18729.595353316079</v>
      </c>
    </row>
    <row r="77" spans="14:34" x14ac:dyDescent="0.25">
      <c r="N77" s="11">
        <v>41183</v>
      </c>
      <c r="O77" s="6">
        <f t="shared" si="10"/>
        <v>10</v>
      </c>
      <c r="P77" s="6">
        <f t="shared" si="11"/>
        <v>2012</v>
      </c>
      <c r="Q77" s="6">
        <v>2467.5100000000002</v>
      </c>
      <c r="R77" s="9">
        <f t="shared" si="12"/>
        <v>-1.846511239374192E-2</v>
      </c>
      <c r="S77" s="7"/>
      <c r="V77" s="10">
        <v>50</v>
      </c>
      <c r="W77" s="8">
        <f>((W78+'Portfólio kalkulačka'!G$10)*(1+'#DATA_KALKULACKA'!R77))</f>
        <v>11591.079641431339</v>
      </c>
      <c r="X77" s="26">
        <f>((X78+'Portfólio kalkulačka'!G$10*(1-'Portfólio kalkulačka'!G$11))*(1+'#DATA_KALKULACKA'!$R77))*(1-'Portfólio kalkulačka'!G$12)</f>
        <v>10957.480658237857</v>
      </c>
      <c r="Y77" s="8">
        <f>((Y78+'Portfólio kalkulačka'!H$10*(1-'Portfólio kalkulačka'!H$11))*(1+'#DATA_KALKULACKA'!$R77))*(1-'Portfólio kalkulačka'!H$12)</f>
        <v>10580.740837947746</v>
      </c>
      <c r="Z77" s="8">
        <f>((Z78+'Portfólio kalkulačka'!C$10-'Portfólio kalkulačka'!C$13))*(1+'#DATA_KALKULACKA'!$R77)</f>
        <v>9997.0450326896444</v>
      </c>
      <c r="AD77" s="22">
        <f>'Portfólio kalkulačka'!$D$4/12</f>
        <v>3.3333333333333335E-3</v>
      </c>
      <c r="AE77" s="4">
        <f>((('Portfólio kalkulačka'!G$10*(1-'Portfólio kalkulačka'!G$11)+AE78))*(1+'#DATA_KALKULACKA'!AD77))*(1-'Portfólio kalkulačka'!G$12)</f>
        <v>42200.534105855986</v>
      </c>
      <c r="AF77" s="4">
        <f>((('Portfólio kalkulačka'!H$10*(1-'Portfólio kalkulačka'!H$11)+AF78))*(1+'#DATA_KALKULACKA'!$AD77))*(1-'Portfólio kalkulačka'!H$12)</f>
        <v>37656.170035207178</v>
      </c>
      <c r="AG77" s="4">
        <f>(AG78+'Portfólio kalkulačka'!$C$10-'Portfólio kalkulačka'!$C$13)*(1+'Portfólio kalkulačka'!$D$4/12)</f>
        <v>43037.023376013145</v>
      </c>
      <c r="AH77" s="4">
        <f>(AH78+'Portfólio kalkulačka'!D$10-'Portfólio kalkulačka'!D$13)*(1+'Portfólio kalkulačka'!$D$4/4)</f>
        <v>18259.653815164434</v>
      </c>
    </row>
    <row r="78" spans="14:34" x14ac:dyDescent="0.25">
      <c r="N78" s="11">
        <v>41153</v>
      </c>
      <c r="O78" s="6">
        <f t="shared" si="10"/>
        <v>9</v>
      </c>
      <c r="P78" s="6">
        <f t="shared" si="11"/>
        <v>2012</v>
      </c>
      <c r="Q78" s="6">
        <v>2513.9299999999998</v>
      </c>
      <c r="R78" s="9">
        <f t="shared" si="12"/>
        <v>2.5842650779400934E-2</v>
      </c>
      <c r="S78" s="7"/>
      <c r="V78" s="10">
        <v>50</v>
      </c>
      <c r="W78" s="8">
        <f>((W79+'Portfólio kalkulačka'!G$10)*(1+'#DATA_KALKULACKA'!R78))</f>
        <v>11709.13667745358</v>
      </c>
      <c r="X78" s="26">
        <f>((X79+'Portfólio kalkulačka'!G$10*(1-'Portfólio kalkulačka'!G$11))*(1+'#DATA_KALKULACKA'!$R78))*(1-'Portfólio kalkulačka'!G$12)</f>
        <v>11075.792914488015</v>
      </c>
      <c r="Y78" s="8">
        <f>((Y79+'Portfólio kalkulačka'!H$10*(1-'Portfólio kalkulačka'!H$11))*(1+'#DATA_KALKULACKA'!$R78))*(1-'Portfólio kalkulačka'!H$12)</f>
        <v>10699.147739437931</v>
      </c>
      <c r="Z78" s="8">
        <f>((Z79+'Portfólio kalkulačka'!C$10-'Portfólio kalkulačka'!C$13))*(1+'#DATA_KALKULACKA'!$R78)</f>
        <v>10100.614313226481</v>
      </c>
      <c r="AD78" s="22">
        <f>'Portfólio kalkulačka'!$D$4/12</f>
        <v>3.3333333333333335E-3</v>
      </c>
      <c r="AE78" s="4">
        <f>((('Portfólio kalkulačka'!G$10*(1-'Portfólio kalkulačka'!G$11)+AE79))*(1+'#DATA_KALKULACKA'!AD78))*(1-'Portfólio kalkulačka'!G$12)</f>
        <v>42003.435431301055</v>
      </c>
      <c r="AF78" s="4">
        <f>((('Portfólio kalkulačka'!H$10*(1-'Portfólio kalkulačka'!H$11)+AF79))*(1+'#DATA_KALKULACKA'!$AD78))*(1-'Portfólio kalkulačka'!H$12)</f>
        <v>37495.977942775651</v>
      </c>
      <c r="AG78" s="4">
        <f>(AG79+'Portfólio kalkulačka'!$C$10-'Portfólio kalkulačka'!$C$13)*(1+'Portfólio kalkulačka'!$D$4/12)</f>
        <v>42809.543231906784</v>
      </c>
      <c r="AH78" s="4">
        <f>(AH79+'Portfólio kalkulačka'!D$10-'Portfólio kalkulačka'!D$13)*(1+'Portfólio kalkulačka'!$D$4/4)</f>
        <v>17794.365163529143</v>
      </c>
    </row>
    <row r="79" spans="14:34" x14ac:dyDescent="0.25">
      <c r="N79" s="11">
        <v>41122</v>
      </c>
      <c r="O79" s="6">
        <f t="shared" si="10"/>
        <v>8</v>
      </c>
      <c r="P79" s="6">
        <f t="shared" si="11"/>
        <v>2012</v>
      </c>
      <c r="Q79" s="6">
        <v>2450.6</v>
      </c>
      <c r="R79" s="9">
        <f t="shared" si="12"/>
        <v>2.252338710350411E-2</v>
      </c>
      <c r="S79" s="7"/>
      <c r="V79" s="10">
        <v>50</v>
      </c>
      <c r="W79" s="8">
        <f>((W80+'Portfólio kalkulačka'!G$10)*(1+'#DATA_KALKULACKA'!R79))</f>
        <v>11314.16441260009</v>
      </c>
      <c r="X79" s="26">
        <f>((X80+'Portfólio kalkulačka'!G$10*(1-'Portfólio kalkulačka'!G$11))*(1+'#DATA_KALKULACKA'!$R79))*(1-'Portfólio kalkulačka'!G$12)</f>
        <v>10708.583195979281</v>
      </c>
      <c r="Y79" s="8">
        <f>((Y80+'Portfólio kalkulačka'!H$10*(1-'Portfólio kalkulačka'!H$11))*(1+'#DATA_KALKULACKA'!$R79))*(1-'Portfólio kalkulačka'!H$12)</f>
        <v>10348.379289254224</v>
      </c>
      <c r="Z79" s="8">
        <f>((Z80+'Portfólio kalkulačka'!C$10-'Portfólio kalkulačka'!C$13))*(1+'#DATA_KALKULACKA'!$R79)</f>
        <v>9761.6633521986751</v>
      </c>
      <c r="AD79" s="22">
        <f>'Portfólio kalkulačka'!$D$4/12</f>
        <v>3.3333333333333335E-3</v>
      </c>
      <c r="AE79" s="4">
        <f>((('Portfólio kalkulačka'!G$10*(1-'Portfólio kalkulačka'!G$11)+AE80))*(1+'#DATA_KALKULACKA'!AD79))*(1-'Portfólio kalkulačka'!G$12)</f>
        <v>41806.794929116215</v>
      </c>
      <c r="AF79" s="4">
        <f>((('Portfólio kalkulačka'!H$10*(1-'Portfólio kalkulačka'!H$11)+AF80))*(1+'#DATA_KALKULACKA'!$AD79))*(1-'Portfólio kalkulačka'!H$12)</f>
        <v>37336.046165966181</v>
      </c>
      <c r="AG79" s="4">
        <f>(AG80+'Portfólio kalkulačka'!$C$10-'Portfólio kalkulačka'!$C$13)*(1+'Portfólio kalkulačka'!$D$4/12)</f>
        <v>42582.81883578749</v>
      </c>
      <c r="AH79" s="4">
        <f>(AH80+'Portfólio kalkulačka'!D$10-'Portfólio kalkulačka'!D$13)*(1+'Portfólio kalkulačka'!$D$4/4)</f>
        <v>17333.683330226875</v>
      </c>
    </row>
    <row r="80" spans="14:34" x14ac:dyDescent="0.25">
      <c r="N80" s="11">
        <v>41091</v>
      </c>
      <c r="O80" s="6">
        <f t="shared" si="10"/>
        <v>7</v>
      </c>
      <c r="P80" s="6">
        <f t="shared" si="11"/>
        <v>2012</v>
      </c>
      <c r="Q80" s="6">
        <v>2396.62</v>
      </c>
      <c r="R80" s="9">
        <f t="shared" si="12"/>
        <v>1.3888712618295164E-2</v>
      </c>
      <c r="S80" s="7"/>
      <c r="V80" s="10">
        <v>50</v>
      </c>
      <c r="W80" s="8">
        <f>((W81+'Portfólio kalkulačka'!G$10)*(1+'#DATA_KALKULACKA'!R80))</f>
        <v>10964.9443868953</v>
      </c>
      <c r="X80" s="26">
        <f>((X81+'Portfólio kalkulačka'!G$10*(1-'Portfólio kalkulačka'!G$11))*(1+'#DATA_KALKULACKA'!$R80))*(1-'Portfólio kalkulačka'!G$12)</f>
        <v>10384.1856500048</v>
      </c>
      <c r="Y80" s="8">
        <f>((Y81+'Portfólio kalkulačka'!H$10*(1-'Portfólio kalkulačka'!H$11))*(1+'#DATA_KALKULACKA'!$R80))*(1-'Portfólio kalkulačka'!H$12)</f>
        <v>10038.666895966046</v>
      </c>
      <c r="Z80" s="8">
        <f>((Z81+'Portfólio kalkulačka'!C$10-'Portfólio kalkulačka'!C$13))*(1+'#DATA_KALKULACKA'!$R80)</f>
        <v>9462.1406688755342</v>
      </c>
      <c r="AD80" s="22">
        <f>'Portfólio kalkulačka'!$D$4/12</f>
        <v>3.3333333333333335E-3</v>
      </c>
      <c r="AE80" s="4">
        <f>((('Portfólio kalkulačka'!G$10*(1-'Portfólio kalkulačka'!G$11)+AE81))*(1+'#DATA_KALKULACKA'!AD80))*(1-'Portfólio kalkulačka'!G$12)</f>
        <v>41610.611534241427</v>
      </c>
      <c r="AF80" s="4">
        <f>((('Portfólio kalkulačka'!H$10*(1-'Portfólio kalkulačka'!H$11)+AF81))*(1+'#DATA_KALKULACKA'!$AD80))*(1-'Portfólio kalkulačka'!H$12)</f>
        <v>37176.374281760232</v>
      </c>
      <c r="AG80" s="4">
        <f>(AG81+'Portfólio kalkulačka'!$C$10-'Portfólio kalkulačka'!$C$13)*(1+'Portfólio kalkulačka'!$D$4/12)</f>
        <v>42356.847676864607</v>
      </c>
      <c r="AH80" s="4">
        <f>(AH81+'Portfólio kalkulačka'!D$10-'Portfólio kalkulačka'!D$13)*(1+'Portfólio kalkulačka'!$D$4/4)</f>
        <v>16877.562703194926</v>
      </c>
    </row>
    <row r="81" spans="14:34" x14ac:dyDescent="0.25">
      <c r="N81" s="11">
        <v>41061</v>
      </c>
      <c r="O81" s="6">
        <f t="shared" si="10"/>
        <v>6</v>
      </c>
      <c r="P81" s="6">
        <f t="shared" si="11"/>
        <v>2012</v>
      </c>
      <c r="Q81" s="6">
        <v>2363.79</v>
      </c>
      <c r="R81" s="9">
        <f t="shared" si="12"/>
        <v>4.1202510736702988E-2</v>
      </c>
      <c r="S81" s="7"/>
      <c r="V81" s="10">
        <v>50</v>
      </c>
      <c r="W81" s="8">
        <f>((W82+'Portfólio kalkulačka'!G$10)*(1+'#DATA_KALKULACKA'!R81))</f>
        <v>10714.741549473527</v>
      </c>
      <c r="X81" s="26">
        <f>((X82+'Portfólio kalkulačka'!G$10*(1-'Portfólio kalkulačka'!G$11))*(1+'#DATA_KALKULACKA'!$R81))*(1-'Portfólio kalkulačka'!G$12)</f>
        <v>10153.190502635909</v>
      </c>
      <c r="Y81" s="8">
        <f>((Y82+'Portfólio kalkulačka'!H$10*(1-'Portfólio kalkulačka'!H$11))*(1+'#DATA_KALKULACKA'!$R81))*(1-'Portfólio kalkulačka'!H$12)</f>
        <v>9819.0132549973732</v>
      </c>
      <c r="Z81" s="8">
        <f>((Z82+'Portfólio kalkulačka'!C$10-'Portfólio kalkulačka'!C$13))*(1+'#DATA_KALKULACKA'!$R81)</f>
        <v>9248.0239260630806</v>
      </c>
      <c r="AD81" s="22">
        <f>'Portfólio kalkulačka'!$D$4/12</f>
        <v>3.3333333333333335E-3</v>
      </c>
      <c r="AE81" s="4">
        <f>((('Portfólio kalkulačka'!G$10*(1-'Portfólio kalkulačka'!G$11)+AE82))*(1+'#DATA_KALKULACKA'!AD81))*(1-'Portfólio kalkulačka'!G$12)</f>
        <v>41414.884184092487</v>
      </c>
      <c r="AF81" s="4">
        <f>((('Portfólio kalkulačka'!H$10*(1-'Portfólio kalkulačka'!H$11)+AF82))*(1+'#DATA_KALKULACKA'!$AD81))*(1-'Portfólio kalkulačka'!H$12)</f>
        <v>37016.961867826692</v>
      </c>
      <c r="AG81" s="4">
        <f>(AG82+'Portfólio kalkulačka'!$C$10-'Portfólio kalkulačka'!$C$13)*(1+'Portfólio kalkulačka'!$D$4/12)</f>
        <v>42131.627252688973</v>
      </c>
      <c r="AH81" s="4">
        <f>(AH82+'Portfólio kalkulačka'!D$10-'Portfólio kalkulačka'!D$13)*(1+'Portfólio kalkulačka'!$D$4/4)</f>
        <v>16425.958121975174</v>
      </c>
    </row>
    <row r="82" spans="14:34" x14ac:dyDescent="0.25">
      <c r="N82" s="11">
        <v>41030</v>
      </c>
      <c r="O82" s="6">
        <f t="shared" si="10"/>
        <v>5</v>
      </c>
      <c r="P82" s="6">
        <f t="shared" si="11"/>
        <v>2012</v>
      </c>
      <c r="Q82" s="6">
        <v>2270.25</v>
      </c>
      <c r="R82" s="9">
        <f t="shared" si="12"/>
        <v>-6.0101348833743226E-2</v>
      </c>
      <c r="S82" s="7"/>
      <c r="V82" s="10">
        <v>50</v>
      </c>
      <c r="W82" s="8">
        <f>((W83+'Portfólio kalkulačka'!G$10)*(1+'#DATA_KALKULACKA'!R82))</f>
        <v>10190.737333981562</v>
      </c>
      <c r="X82" s="26">
        <f>((X83+'Portfólio kalkulačka'!G$10*(1-'Portfólio kalkulačka'!G$11))*(1+'#DATA_KALKULACKA'!$R82))*(1-'Portfólio kalkulačka'!G$12)</f>
        <v>9662.1691786080319</v>
      </c>
      <c r="Y82" s="8">
        <f>((Y83+'Portfólio kalkulačka'!H$10*(1-'Portfólio kalkulačka'!H$11))*(1+'#DATA_KALKULACKA'!$R82))*(1-'Portfólio kalkulačka'!H$12)</f>
        <v>9347.5139119217674</v>
      </c>
      <c r="Z82" s="8">
        <f>((Z83+'Portfólio kalkulačka'!C$10-'Portfólio kalkulačka'!C$13))*(1+'#DATA_KALKULACKA'!$R82)</f>
        <v>8797.5607237295662</v>
      </c>
      <c r="AD82" s="22">
        <f>'Portfólio kalkulačka'!$D$4/12</f>
        <v>3.3333333333333335E-3</v>
      </c>
      <c r="AE82" s="4">
        <f>((('Portfólio kalkulačka'!G$10*(1-'Portfólio kalkulačka'!G$11)+AE83))*(1+'#DATA_KALKULACKA'!AD82))*(1-'Portfólio kalkulačka'!G$12)</f>
        <v>41219.611818555248</v>
      </c>
      <c r="AF82" s="4">
        <f>((('Portfólio kalkulačka'!H$10*(1-'Portfólio kalkulačka'!H$11)+AF83))*(1+'#DATA_KALKULACKA'!$AD82))*(1-'Portfólio kalkulačka'!H$12)</f>
        <v>36857.808502520755</v>
      </c>
      <c r="AG82" s="4">
        <f>(AG83+'Portfólio kalkulačka'!$C$10-'Portfólio kalkulačka'!$C$13)*(1+'Portfólio kalkulačka'!$D$4/12)</f>
        <v>41907.15506912522</v>
      </c>
      <c r="AH82" s="4">
        <f>(AH83+'Portfólio kalkulačka'!D$10-'Portfólio kalkulačka'!D$13)*(1+'Portfólio kalkulačka'!$D$4/4)</f>
        <v>15978.824873242746</v>
      </c>
    </row>
    <row r="83" spans="14:34" x14ac:dyDescent="0.25">
      <c r="N83" s="11">
        <v>41000</v>
      </c>
      <c r="O83" s="6">
        <f t="shared" si="10"/>
        <v>4</v>
      </c>
      <c r="P83" s="6">
        <f t="shared" si="11"/>
        <v>2012</v>
      </c>
      <c r="Q83" s="6">
        <v>2415.42</v>
      </c>
      <c r="R83" s="9">
        <f t="shared" si="12"/>
        <v>-6.273990298971065E-3</v>
      </c>
      <c r="S83" s="7"/>
      <c r="V83" s="10">
        <v>50</v>
      </c>
      <c r="W83" s="8">
        <f>((W84+'Portfólio kalkulačka'!G$10)*(1+'#DATA_KALKULACKA'!R83))</f>
        <v>10742.378932384427</v>
      </c>
      <c r="X83" s="26">
        <f>((X84+'Portfólio kalkulačka'!G$10*(1-'Portfólio kalkulačka'!G$11))*(1+'#DATA_KALKULACKA'!$R83))*(1-'Portfólio kalkulačka'!G$12)</f>
        <v>10191.302052914456</v>
      </c>
      <c r="Y83" s="8">
        <f>((Y84+'Portfólio kalkulačka'!H$10*(1-'Portfólio kalkulačka'!H$11))*(1+'#DATA_KALKULACKA'!$R83))*(1-'Portfólio kalkulačka'!H$12)</f>
        <v>9863.1717025248727</v>
      </c>
      <c r="Z83" s="8">
        <f>((Z84+'Portfólio kalkulačka'!C$10-'Portfólio kalkulačka'!C$13))*(1+'#DATA_KALKULACKA'!$R83)</f>
        <v>9275.6163410685476</v>
      </c>
      <c r="AD83" s="22">
        <f>'Portfólio kalkulačka'!$D$4/12</f>
        <v>3.3333333333333335E-3</v>
      </c>
      <c r="AE83" s="4">
        <f>((('Portfólio kalkulačka'!G$10*(1-'Portfólio kalkulačka'!G$11)+AE84))*(1+'#DATA_KALKULACKA'!AD83))*(1-'Portfólio kalkulačka'!G$12)</f>
        <v>41024.793379979892</v>
      </c>
      <c r="AF83" s="4">
        <f>((('Portfólio kalkulačka'!H$10*(1-'Portfólio kalkulačka'!H$11)+AF84))*(1+'#DATA_KALKULACKA'!$AD83))*(1-'Portfólio kalkulačka'!H$12)</f>
        <v>36698.913764882782</v>
      </c>
      <c r="AG83" s="4">
        <f>(AG84+'Portfólio kalkulačka'!$C$10-'Portfólio kalkulačka'!$C$13)*(1+'Portfólio kalkulačka'!$D$4/12)</f>
        <v>41683.428640324135</v>
      </c>
      <c r="AH83" s="4">
        <f>(AH84+'Portfólio kalkulačka'!D$10-'Portfólio kalkulačka'!D$13)*(1+'Portfólio kalkulačka'!$D$4/4)</f>
        <v>15536.118686378955</v>
      </c>
    </row>
    <row r="84" spans="14:34" x14ac:dyDescent="0.25">
      <c r="N84" s="11">
        <v>40969</v>
      </c>
      <c r="O84" s="6">
        <f t="shared" si="10"/>
        <v>3</v>
      </c>
      <c r="P84" s="6">
        <f t="shared" si="11"/>
        <v>2012</v>
      </c>
      <c r="Q84" s="6">
        <v>2430.67</v>
      </c>
      <c r="R84" s="9">
        <f t="shared" si="12"/>
        <v>3.2907960547842778E-2</v>
      </c>
      <c r="S84" s="7"/>
      <c r="V84" s="10">
        <v>50</v>
      </c>
      <c r="W84" s="8">
        <f>((W85+'Portfólio kalkulačka'!G$10)*(1+'#DATA_KALKULACKA'!R84))</f>
        <v>10710.202035082451</v>
      </c>
      <c r="X84" s="26">
        <f>((X85+'Portfólio kalkulačka'!G$10*(1-'Portfólio kalkulačka'!G$11))*(1+'#DATA_KALKULACKA'!$R84))*(1-'Portfólio kalkulačka'!G$12)</f>
        <v>10166.911787435389</v>
      </c>
      <c r="Y84" s="8">
        <f>((Y85+'Portfólio kalkulačka'!H$10*(1-'Portfólio kalkulačka'!H$11))*(1+'#DATA_KALKULACKA'!$R84))*(1-'Portfólio kalkulačka'!H$12)</f>
        <v>9843.3458288046022</v>
      </c>
      <c r="Z84" s="8">
        <f>((Z85+'Portfólio kalkulačka'!C$10-'Portfólio kalkulačka'!C$13))*(1+'#DATA_KALKULACKA'!$R84)</f>
        <v>9249.678888866154</v>
      </c>
      <c r="AD84" s="22">
        <f>'Portfólio kalkulačka'!$D$4/12</f>
        <v>3.3333333333333335E-3</v>
      </c>
      <c r="AE84" s="4">
        <f>((('Portfólio kalkulačka'!G$10*(1-'Portfólio kalkulačka'!G$11)+AE85))*(1+'#DATA_KALKULACKA'!AD84))*(1-'Portfólio kalkulačka'!G$12)</f>
        <v>40830.427813175193</v>
      </c>
      <c r="AF84" s="4">
        <f>((('Portfólio kalkulačka'!H$10*(1-'Portfólio kalkulačka'!H$11)+AF85))*(1+'#DATA_KALKULACKA'!$AD84))*(1-'Portfólio kalkulačka'!H$12)</f>
        <v>36540.2772346372</v>
      </c>
      <c r="AG84" s="4">
        <f>(AG85+'Portfólio kalkulačka'!$C$10-'Portfólio kalkulačka'!$C$13)*(1+'Portfólio kalkulačka'!$D$4/12)</f>
        <v>41460.44548869515</v>
      </c>
      <c r="AH84" s="4">
        <f>(AH85+'Portfólio kalkulačka'!D$10-'Portfólio kalkulačka'!D$13)*(1+'Portfólio kalkulačka'!$D$4/4)</f>
        <v>15097.795729088075</v>
      </c>
    </row>
    <row r="85" spans="14:34" x14ac:dyDescent="0.25">
      <c r="N85" s="11">
        <v>40940</v>
      </c>
      <c r="O85" s="6">
        <f t="shared" si="10"/>
        <v>2</v>
      </c>
      <c r="P85" s="6">
        <f t="shared" si="11"/>
        <v>2012</v>
      </c>
      <c r="Q85" s="6">
        <v>2353.23</v>
      </c>
      <c r="R85" s="9">
        <f t="shared" si="12"/>
        <v>4.3241757511005487E-2</v>
      </c>
      <c r="S85" s="7"/>
      <c r="V85" s="10">
        <v>50</v>
      </c>
      <c r="W85" s="8">
        <f>((W86+'Portfólio kalkulačka'!G$10)*(1+'#DATA_KALKULACKA'!R85))</f>
        <v>10268.980048717875</v>
      </c>
      <c r="X85" s="26">
        <f>((X86+'Portfólio kalkulačka'!G$10*(1-'Portfólio kalkulačka'!G$11))*(1+'#DATA_KALKULACKA'!$R85))*(1-'Portfólio kalkulačka'!G$12)</f>
        <v>9753.8516237921976</v>
      </c>
      <c r="Y85" s="8">
        <f>((Y86+'Portfólio kalkulačka'!H$10*(1-'Portfólio kalkulačka'!H$11))*(1+'#DATA_KALKULACKA'!$R85))*(1-'Portfólio kalkulačka'!H$12)</f>
        <v>9446.9696207550132</v>
      </c>
      <c r="Z85" s="8">
        <f>((Z86+'Portfólio kalkulačka'!C$10-'Portfólio kalkulačka'!C$13))*(1+'#DATA_KALKULACKA'!$R85)</f>
        <v>8870.488481219787</v>
      </c>
      <c r="AD85" s="22">
        <f>'Portfólio kalkulačka'!$D$4/12</f>
        <v>3.3333333333333335E-3</v>
      </c>
      <c r="AE85" s="4">
        <f>((('Portfólio kalkulačka'!G$10*(1-'Portfólio kalkulačka'!G$11)+AE86))*(1+'#DATA_KALKULACKA'!AD85))*(1-'Portfólio kalkulačka'!G$12)</f>
        <v>40636.5140654028</v>
      </c>
      <c r="AF85" s="4">
        <f>((('Portfólio kalkulačka'!H$10*(1-'Portfólio kalkulačka'!H$11)+AF86))*(1+'#DATA_KALKULACKA'!$AD85))*(1-'Portfólio kalkulačka'!H$12)</f>
        <v>36381.898492191409</v>
      </c>
      <c r="AG85" s="4">
        <f>(AG86+'Portfólio kalkulačka'!$C$10-'Portfólio kalkulačka'!$C$13)*(1+'Portfólio kalkulačka'!$D$4/12)</f>
        <v>41238.203144878884</v>
      </c>
      <c r="AH85" s="4">
        <f>(AH86+'Portfólio kalkulačka'!D$10-'Portfólio kalkulačka'!D$13)*(1+'Portfólio kalkulačka'!$D$4/4)</f>
        <v>14663.8126030575</v>
      </c>
    </row>
    <row r="86" spans="14:34" x14ac:dyDescent="0.25">
      <c r="N86" s="11">
        <v>40909</v>
      </c>
      <c r="O86" s="6">
        <f t="shared" si="10"/>
        <v>1</v>
      </c>
      <c r="P86" s="6">
        <f t="shared" si="11"/>
        <v>2012</v>
      </c>
      <c r="Q86" s="6">
        <v>2255.69</v>
      </c>
      <c r="R86" s="9">
        <f t="shared" si="12"/>
        <v>4.481365855466108E-2</v>
      </c>
      <c r="S86" s="7"/>
      <c r="V86" s="10">
        <v>50</v>
      </c>
      <c r="W86" s="8">
        <f>((W87+'Portfólio kalkulačka'!G$10)*(1+'#DATA_KALKULACKA'!R86))</f>
        <v>9743.3368629893466</v>
      </c>
      <c r="X86" s="26">
        <f>((X87+'Portfólio kalkulačka'!G$10*(1-'Portfólio kalkulačka'!G$11))*(1+'#DATA_KALKULACKA'!$R86))*(1-'Portfólio kalkulačka'!G$12)</f>
        <v>9259.9191275524918</v>
      </c>
      <c r="Y86" s="8">
        <f>((Y87+'Portfólio kalkulačka'!H$10*(1-'Portfólio kalkulačka'!H$11))*(1+'#DATA_KALKULACKA'!$R86))*(1-'Portfólio kalkulačka'!H$12)</f>
        <v>8971.8186757417734</v>
      </c>
      <c r="Z86" s="8">
        <f>((Z87+'Portfólio kalkulačka'!C$10-'Portfólio kalkulačka'!C$13))*(1+'#DATA_KALKULACKA'!$R86)</f>
        <v>8418.3119487694184</v>
      </c>
      <c r="AD86" s="22">
        <f>'Portfólio kalkulačka'!$D$4/12</f>
        <v>3.3333333333333335E-3</v>
      </c>
      <c r="AE86" s="4">
        <f>((('Portfólio kalkulačka'!G$10*(1-'Portfólio kalkulačka'!G$11)+AE87))*(1+'#DATA_KALKULACKA'!AD86))*(1-'Portfólio kalkulačka'!G$12)</f>
        <v>40443.051086371554</v>
      </c>
      <c r="AF86" s="4">
        <f>((('Portfólio kalkulačka'!H$10*(1-'Portfólio kalkulačka'!H$11)+AF87))*(1+'#DATA_KALKULACKA'!$AD86))*(1-'Portfólio kalkulačka'!H$12)</f>
        <v>36223.777118634644</v>
      </c>
      <c r="AG86" s="4">
        <f>(AG87+'Portfólio kalkulačka'!$C$10-'Portfólio kalkulačka'!$C$13)*(1+'Portfólio kalkulačka'!$D$4/12)</f>
        <v>41016.699147719817</v>
      </c>
      <c r="AH86" s="4">
        <f>(AH87+'Portfólio kalkulačka'!D$10-'Portfólio kalkulačka'!D$13)*(1+'Portfólio kalkulačka'!$D$4/4)</f>
        <v>14234.126339660892</v>
      </c>
    </row>
    <row r="87" spans="14:34" x14ac:dyDescent="0.25">
      <c r="N87" s="11">
        <v>40878</v>
      </c>
      <c r="O87" s="6">
        <f t="shared" ref="O87:O131" si="13">MONTH(N87)</f>
        <v>12</v>
      </c>
      <c r="P87" s="6">
        <f t="shared" ref="P87:P131" si="14">YEAR(N87)</f>
        <v>2011</v>
      </c>
      <c r="Q87" s="6">
        <v>2158.94</v>
      </c>
      <c r="R87" s="9">
        <f t="shared" si="12"/>
        <v>1.0228910475976627E-2</v>
      </c>
      <c r="S87" s="7"/>
      <c r="V87" s="10">
        <v>50</v>
      </c>
      <c r="W87" s="8">
        <f>((W88+'Portfólio kalkulačka'!G$10)*(1+'#DATA_KALKULACKA'!R87))</f>
        <v>9225.4302173535471</v>
      </c>
      <c r="X87" s="26">
        <f>((X88+'Portfólio kalkulačka'!G$10*(1-'Portfólio kalkulačka'!G$11))*(1+'#DATA_KALKULACKA'!$R87))*(1-'Portfólio kalkulačka'!G$12)</f>
        <v>8772.618627852602</v>
      </c>
      <c r="Y87" s="8">
        <f>((Y88+'Portfólio kalkulačka'!H$10*(1-'Portfólio kalkulačka'!H$11))*(1+'#DATA_KALKULACKA'!$R87))*(1-'Portfólio kalkulačka'!H$12)</f>
        <v>8502.6263920519377</v>
      </c>
      <c r="Z87" s="8">
        <f>((Z88+'Portfólio kalkulačka'!C$10-'Portfólio kalkulačka'!C$13))*(1+'#DATA_KALKULACKA'!$R87)</f>
        <v>7972.7376517501298</v>
      </c>
      <c r="AD87" s="22">
        <f>'Portfólio kalkulačka'!$D$4/12</f>
        <v>3.3333333333333335E-3</v>
      </c>
      <c r="AE87" s="4">
        <f>((('Portfólio kalkulačka'!G$10*(1-'Portfólio kalkulačka'!G$11)+AE88))*(1+'#DATA_KALKULACKA'!AD87))*(1-'Portfólio kalkulačka'!G$12)</f>
        <v>40250.037828231776</v>
      </c>
      <c r="AF87" s="4">
        <f>((('Portfólio kalkulačka'!H$10*(1-'Portfólio kalkulačka'!H$11)+AF88))*(1+'#DATA_KALKULACKA'!$AD87))*(1-'Portfólio kalkulačka'!H$12)</f>
        <v>36065.912695736886</v>
      </c>
      <c r="AG87" s="4">
        <f>(AG88+'Portfólio kalkulačka'!$C$10-'Portfólio kalkulačka'!$C$13)*(1+'Portfólio kalkulačka'!$D$4/12)</f>
        <v>40795.93104423902</v>
      </c>
      <c r="AH87" s="4">
        <f>(AH88+'Portfólio kalkulačka'!D$10-'Portfólio kalkulačka'!D$13)*(1+'Portfólio kalkulačka'!$D$4/4)</f>
        <v>13808.694395703853</v>
      </c>
    </row>
    <row r="88" spans="14:34" x14ac:dyDescent="0.25">
      <c r="N88" s="11">
        <v>40848</v>
      </c>
      <c r="O88" s="6">
        <f t="shared" si="13"/>
        <v>11</v>
      </c>
      <c r="P88" s="6">
        <f t="shared" si="14"/>
        <v>2011</v>
      </c>
      <c r="Q88" s="6">
        <v>2137.08</v>
      </c>
      <c r="R88" s="9">
        <f t="shared" si="12"/>
        <v>-2.208412510913675E-3</v>
      </c>
      <c r="S88" s="7"/>
      <c r="V88" s="10">
        <v>50</v>
      </c>
      <c r="W88" s="8">
        <f>((W89+'Portfólio kalkulačka'!G$10)*(1+'#DATA_KALKULACKA'!R88))</f>
        <v>9032.0196063354797</v>
      </c>
      <c r="X88" s="26">
        <f>((X89+'Portfólio kalkulačka'!G$10*(1-'Portfólio kalkulačka'!G$11))*(1+'#DATA_KALKULACKA'!$R88))*(1-'Portfólio kalkulačka'!G$12)</f>
        <v>8593.4853731844451</v>
      </c>
      <c r="Y88" s="8">
        <f>((Y89+'Portfólio kalkulačka'!H$10*(1-'Portfólio kalkulačka'!H$11))*(1+'#DATA_KALKULACKA'!$R88))*(1-'Portfólio kalkulačka'!H$12)</f>
        <v>8331.8668887137119</v>
      </c>
      <c r="Z88" s="8">
        <f>((Z89+'Portfólio kalkulačka'!C$10-'Portfólio kalkulačka'!C$13))*(1+'#DATA_KALKULACKA'!$R88)</f>
        <v>7807.5109779809391</v>
      </c>
      <c r="AD88" s="22">
        <f>'Portfólio kalkulačka'!$D$4/12</f>
        <v>3.3333333333333335E-3</v>
      </c>
      <c r="AE88" s="4">
        <f>((('Portfólio kalkulačka'!G$10*(1-'Portfólio kalkulačka'!G$11)+AE89))*(1+'#DATA_KALKULACKA'!AD88))*(1-'Portfólio kalkulačka'!G$12)</f>
        <v>40057.473245569592</v>
      </c>
      <c r="AF88" s="4">
        <f>((('Portfólio kalkulačka'!H$10*(1-'Portfólio kalkulačka'!H$11)+AF89))*(1+'#DATA_KALKULACKA'!$AD88))*(1-'Portfólio kalkulačka'!H$12)</f>
        <v>35908.304805947737</v>
      </c>
      <c r="AG88" s="4">
        <f>(AG89+'Portfólio kalkulačka'!$C$10-'Portfólio kalkulačka'!$C$13)*(1+'Portfólio kalkulačka'!$D$4/12)</f>
        <v>40575.896389606991</v>
      </c>
      <c r="AH88" s="4">
        <f>(AH89+'Portfólio kalkulačka'!D$10-'Portfólio kalkulačka'!D$13)*(1+'Portfólio kalkulačka'!$D$4/4)</f>
        <v>13387.474649211736</v>
      </c>
    </row>
    <row r="89" spans="14:34" x14ac:dyDescent="0.25">
      <c r="N89" s="11">
        <v>40817</v>
      </c>
      <c r="O89" s="6">
        <f t="shared" si="13"/>
        <v>10</v>
      </c>
      <c r="P89" s="6">
        <f t="shared" si="14"/>
        <v>2011</v>
      </c>
      <c r="Q89" s="6">
        <v>2141.81</v>
      </c>
      <c r="R89" s="9">
        <f t="shared" si="12"/>
        <v>0.10929205144008411</v>
      </c>
      <c r="S89" s="7"/>
      <c r="V89" s="10">
        <v>50</v>
      </c>
      <c r="W89" s="8">
        <f>((W90+'Portfólio kalkulačka'!G$10)*(1+'#DATA_KALKULACKA'!R89))</f>
        <v>8952.0101788633983</v>
      </c>
      <c r="X89" s="26">
        <f>((X90+'Portfólio kalkulačka'!G$10*(1-'Portfólio kalkulačka'!G$11))*(1+'#DATA_KALKULACKA'!$R89))*(1-'Portfólio kalkulačka'!G$12)</f>
        <v>8522.1264641867692</v>
      </c>
      <c r="Y89" s="8">
        <f>((Y90+'Portfólio kalkulačka'!H$10*(1-'Portfólio kalkulačka'!H$11))*(1+'#DATA_KALKULACKA'!$R89))*(1-'Portfólio kalkulačka'!H$12)</f>
        <v>8265.5275097243593</v>
      </c>
      <c r="Z89" s="8">
        <f>((Z90+'Portfólio kalkulačka'!C$10-'Portfólio kalkulačka'!C$13))*(1+'#DATA_KALKULACKA'!$R89)</f>
        <v>7740.2913450827082</v>
      </c>
      <c r="AD89" s="22">
        <f>'Portfólio kalkulačka'!$D$4/12</f>
        <v>3.3333333333333335E-3</v>
      </c>
      <c r="AE89" s="4">
        <f>((('Portfólio kalkulačka'!G$10*(1-'Portfólio kalkulačka'!G$11)+AE90))*(1+'#DATA_KALKULACKA'!AD89))*(1-'Portfólio kalkulačka'!G$12)</f>
        <v>39865.35629540131</v>
      </c>
      <c r="AF89" s="4">
        <f>((('Portfólio kalkulačka'!H$10*(1-'Portfólio kalkulačka'!H$11)+AF90))*(1+'#DATA_KALKULACKA'!$AD89))*(1-'Portfólio kalkulačka'!H$12)</f>
        <v>35750.953032395337</v>
      </c>
      <c r="AG89" s="4">
        <f>(AG90+'Portfólio kalkulačka'!$C$10-'Portfólio kalkulačka'!$C$13)*(1+'Portfólio kalkulačka'!$D$4/12)</f>
        <v>40356.5927471166</v>
      </c>
      <c r="AH89" s="4">
        <f>(AH90+'Portfólio kalkulačka'!D$10-'Portfólio kalkulačka'!D$13)*(1+'Portfólio kalkulačka'!$D$4/4)</f>
        <v>12970.425395259144</v>
      </c>
    </row>
    <row r="90" spans="14:34" x14ac:dyDescent="0.25">
      <c r="N90" s="11">
        <v>40787</v>
      </c>
      <c r="O90" s="6">
        <f t="shared" si="13"/>
        <v>9</v>
      </c>
      <c r="P90" s="6">
        <f t="shared" si="14"/>
        <v>2011</v>
      </c>
      <c r="Q90" s="6">
        <v>1930.79</v>
      </c>
      <c r="R90" s="9">
        <f t="shared" si="12"/>
        <v>-7.0296324117142997E-2</v>
      </c>
      <c r="S90" s="7"/>
      <c r="V90" s="10">
        <v>50</v>
      </c>
      <c r="W90" s="8">
        <f>((W91+'Portfólio kalkulačka'!G$10)*(1+'#DATA_KALKULACKA'!R90))</f>
        <v>7970.0210257901781</v>
      </c>
      <c r="X90" s="26">
        <f>((X91+'Portfólio kalkulačka'!G$10*(1-'Portfólio kalkulačka'!G$11))*(1+'#DATA_KALKULACKA'!$R90))*(1-'Portfólio kalkulačka'!G$12)</f>
        <v>7591.1814181698755</v>
      </c>
      <c r="Y90" s="8">
        <f>((Y91+'Portfólio kalkulačka'!H$10*(1-'Portfólio kalkulačka'!H$11))*(1+'#DATA_KALKULACKA'!$R90))*(1-'Portfólio kalkulačka'!H$12)</f>
        <v>7364.8620404739158</v>
      </c>
      <c r="Z90" s="8">
        <f>((Z91+'Portfólio kalkulačka'!C$10-'Portfólio kalkulačka'!C$13))*(1+'#DATA_KALKULACKA'!$R90)</f>
        <v>6893.1857546524861</v>
      </c>
      <c r="AD90" s="22">
        <f>'Portfólio kalkulačka'!$D$4/12</f>
        <v>3.3333333333333335E-3</v>
      </c>
      <c r="AE90" s="4">
        <f>((('Portfólio kalkulačka'!G$10*(1-'Portfólio kalkulačka'!G$11)+AE91))*(1+'#DATA_KALKULACKA'!AD90))*(1-'Portfólio kalkulačka'!G$12)</f>
        <v>39673.685937167706</v>
      </c>
      <c r="AF90" s="4">
        <f>((('Portfólio kalkulačka'!H$10*(1-'Portfólio kalkulačka'!H$11)+AF91))*(1+'#DATA_KALKULACKA'!$AD90))*(1-'Portfólio kalkulačka'!H$12)</f>
        <v>35593.856958885255</v>
      </c>
      <c r="AG90" s="4">
        <f>(AG91+'Portfólio kalkulačka'!$C$10-'Portfólio kalkulačka'!$C$13)*(1+'Portfólio kalkulačka'!$D$4/12)</f>
        <v>40138.017688156076</v>
      </c>
      <c r="AH90" s="4">
        <f>(AH91+'Portfólio kalkulačka'!D$10-'Portfólio kalkulačka'!D$13)*(1+'Portfólio kalkulačka'!$D$4/4)</f>
        <v>12557.505341840737</v>
      </c>
    </row>
    <row r="91" spans="14:34" x14ac:dyDescent="0.25">
      <c r="N91" s="11">
        <v>40756</v>
      </c>
      <c r="O91" s="6">
        <f t="shared" si="13"/>
        <v>8</v>
      </c>
      <c r="P91" s="6">
        <f t="shared" si="14"/>
        <v>2011</v>
      </c>
      <c r="Q91" s="6">
        <v>2076.7800000000002</v>
      </c>
      <c r="R91" s="9">
        <f t="shared" si="12"/>
        <v>-5.4324068339951063E-2</v>
      </c>
      <c r="S91" s="7"/>
      <c r="V91" s="10">
        <v>50</v>
      </c>
      <c r="W91" s="8">
        <f>((W92+'Portfólio kalkulačka'!G$10)*(1+'#DATA_KALKULACKA'!R91))</f>
        <v>8472.6465674364008</v>
      </c>
      <c r="X91" s="26">
        <f>((X92+'Portfólio kalkulačka'!G$10*(1-'Portfólio kalkulačka'!G$11))*(1+'#DATA_KALKULACKA'!$R91))*(1-'Portfólio kalkulačka'!G$12)</f>
        <v>8074.3356503644645</v>
      </c>
      <c r="Y91" s="8">
        <f>((Y92+'Portfólio kalkulačka'!H$10*(1-'Portfólio kalkulačka'!H$11))*(1+'#DATA_KALKULACKA'!$R91))*(1-'Portfólio kalkulačka'!H$12)</f>
        <v>7836.2204557366504</v>
      </c>
      <c r="Z91" s="8">
        <f>((Z92+'Portfólio kalkulačka'!C$10-'Portfólio kalkulačka'!C$13))*(1+'#DATA_KALKULACKA'!$R91)</f>
        <v>7329.8901260868306</v>
      </c>
      <c r="AD91" s="22">
        <f>'Portfólio kalkulačka'!$D$4/12</f>
        <v>3.3333333333333335E-3</v>
      </c>
      <c r="AE91" s="4">
        <f>((('Portfólio kalkulačka'!G$10*(1-'Portfólio kalkulačka'!G$11)+AE92))*(1+'#DATA_KALKULACKA'!AD91))*(1-'Portfólio kalkulačka'!G$12)</f>
        <v>39482.461132728444</v>
      </c>
      <c r="AF91" s="4">
        <f>((('Portfólio kalkulačka'!H$10*(1-'Portfólio kalkulačka'!H$11)+AF92))*(1+'#DATA_KALKULACKA'!$AD91))*(1-'Portfólio kalkulačka'!H$12)</f>
        <v>35437.016169899383</v>
      </c>
      <c r="AG91" s="4">
        <f>(AG92+'Portfólio kalkulačka'!$C$10-'Portfólio kalkulačka'!$C$13)*(1+'Portfólio kalkulačka'!$D$4/12)</f>
        <v>39920.168792182136</v>
      </c>
      <c r="AH91" s="4">
        <f>(AH92+'Portfólio kalkulačka'!D$10-'Portfólio kalkulačka'!D$13)*(1+'Portfólio kalkulačka'!$D$4/4)</f>
        <v>12148.673605782908</v>
      </c>
    </row>
    <row r="92" spans="14:34" x14ac:dyDescent="0.25">
      <c r="N92" s="11">
        <v>40725</v>
      </c>
      <c r="O92" s="6">
        <f t="shared" si="13"/>
        <v>7</v>
      </c>
      <c r="P92" s="6">
        <f t="shared" si="14"/>
        <v>2011</v>
      </c>
      <c r="Q92" s="6">
        <v>2196.08</v>
      </c>
      <c r="R92" s="9">
        <f t="shared" si="12"/>
        <v>-2.0333145972181298E-2</v>
      </c>
      <c r="S92" s="7"/>
      <c r="V92" s="10">
        <v>50</v>
      </c>
      <c r="W92" s="8">
        <f>((W93+'Portfólio kalkulačka'!G$10)*(1+'#DATA_KALKULACKA'!R92))</f>
        <v>8859.3551911207396</v>
      </c>
      <c r="X92" s="26">
        <f>((X93+'Portfólio kalkulačka'!G$10*(1-'Portfólio kalkulačka'!G$11))*(1+'#DATA_KALKULACKA'!$R92))*(1-'Portfólio kalkulačka'!G$12)</f>
        <v>8447.7101338245338</v>
      </c>
      <c r="Y92" s="8">
        <f>((Y93+'Portfólio kalkulačka'!H$10*(1-'Portfólio kalkulačka'!H$11))*(1+'#DATA_KALKULACKA'!$R92))*(1-'Portfólio kalkulačka'!H$12)</f>
        <v>8201.4805906122911</v>
      </c>
      <c r="Z92" s="8">
        <f>((Z93+'Portfólio kalkulačka'!C$10-'Portfólio kalkulačka'!C$13))*(1+'#DATA_KALKULACKA'!$R92)</f>
        <v>7666.4534510621079</v>
      </c>
      <c r="AD92" s="22">
        <f>'Portfólio kalkulačka'!$D$4/12</f>
        <v>3.3333333333333335E-3</v>
      </c>
      <c r="AE92" s="4">
        <f>((('Portfólio kalkulačka'!G$10*(1-'Portfólio kalkulačka'!G$11)+AE93))*(1+'#DATA_KALKULACKA'!AD92))*(1-'Portfólio kalkulačka'!G$12)</f>
        <v>39291.68084635643</v>
      </c>
      <c r="AF92" s="4">
        <f>((('Portfólio kalkulačka'!H$10*(1-'Portfólio kalkulačka'!H$11)+AF93))*(1+'#DATA_KALKULACKA'!$AD92))*(1-'Portfólio kalkulačka'!H$12)</f>
        <v>35280.430250594829</v>
      </c>
      <c r="AG92" s="4">
        <f>(AG93+'Portfólio kalkulačka'!$C$10-'Portfólio kalkulačka'!$C$13)*(1+'Portfólio kalkulačka'!$D$4/12)</f>
        <v>39703.043646693157</v>
      </c>
      <c r="AH92" s="4">
        <f>(AH93+'Portfólio kalkulačka'!D$10-'Portfólio kalkulačka'!D$13)*(1+'Portfólio kalkulačka'!$D$4/4)</f>
        <v>11743.889708695948</v>
      </c>
    </row>
    <row r="93" spans="14:34" x14ac:dyDescent="0.25">
      <c r="N93" s="11">
        <v>40695</v>
      </c>
      <c r="O93" s="6">
        <f t="shared" si="13"/>
        <v>6</v>
      </c>
      <c r="P93" s="6">
        <f t="shared" si="14"/>
        <v>2011</v>
      </c>
      <c r="Q93" s="6">
        <v>2241.66</v>
      </c>
      <c r="R93" s="9">
        <f t="shared" si="12"/>
        <v>-1.6669152417465763E-2</v>
      </c>
      <c r="S93" s="7"/>
      <c r="V93" s="10">
        <v>50</v>
      </c>
      <c r="W93" s="8">
        <f>((W94+'Portfólio kalkulačka'!G$10)*(1+'#DATA_KALKULACKA'!R93))</f>
        <v>8943.2325587991854</v>
      </c>
      <c r="X93" s="26">
        <f>((X94+'Portfólio kalkulačka'!G$10*(1-'Portfólio kalkulačka'!G$11))*(1+'#DATA_KALKULACKA'!$R93))*(1-'Portfólio kalkulačka'!G$12)</f>
        <v>8532.6754163497862</v>
      </c>
      <c r="Y93" s="8">
        <f>((Y94+'Portfólio kalkulačka'!H$10*(1-'Portfólio kalkulačka'!H$11))*(1+'#DATA_KALKULACKA'!$R93))*(1-'Portfólio kalkulačka'!H$12)</f>
        <v>8286.9597948839473</v>
      </c>
      <c r="Z93" s="8">
        <f>((Z94+'Portfólio kalkulačka'!C$10-'Portfólio kalkulačka'!C$13))*(1+'#DATA_KALKULACKA'!$R93)</f>
        <v>7741.0719477923776</v>
      </c>
      <c r="AD93" s="22">
        <f>'Portfólio kalkulačka'!$D$4/12</f>
        <v>3.3333333333333335E-3</v>
      </c>
      <c r="AE93" s="4">
        <f>((('Portfólio kalkulačka'!G$10*(1-'Portfólio kalkulačka'!G$11)+AE94))*(1+'#DATA_KALKULACKA'!AD93))*(1-'Portfólio kalkulačka'!G$12)</f>
        <v>39101.344044732199</v>
      </c>
      <c r="AF93" s="4">
        <f>((('Portfólio kalkulačka'!H$10*(1-'Portfólio kalkulačka'!H$11)+AF94))*(1+'#DATA_KALKULACKA'!$AD93))*(1-'Portfólio kalkulačka'!H$12)</f>
        <v>35124.098786802839</v>
      </c>
      <c r="AG93" s="4">
        <f>(AG94+'Portfólio kalkulačka'!$C$10-'Portfólio kalkulačka'!$C$13)*(1+'Portfólio kalkulačka'!$D$4/12)</f>
        <v>39486.639847202481</v>
      </c>
      <c r="AH93" s="4">
        <f>(AH94+'Portfólio kalkulačka'!D$10-'Portfólio kalkulačka'!D$13)*(1+'Portfólio kalkulačka'!$D$4/4)</f>
        <v>11343.113572966286</v>
      </c>
    </row>
    <row r="94" spans="14:34" x14ac:dyDescent="0.25">
      <c r="N94" s="11">
        <v>40664</v>
      </c>
      <c r="O94" s="6">
        <f t="shared" si="13"/>
        <v>5</v>
      </c>
      <c r="P94" s="6">
        <f t="shared" si="14"/>
        <v>2011</v>
      </c>
      <c r="Q94" s="6">
        <v>2279.66</v>
      </c>
      <c r="R94" s="9">
        <f t="shared" si="12"/>
        <v>-1.1319478176393189E-2</v>
      </c>
      <c r="S94" s="7"/>
      <c r="V94" s="10">
        <v>50</v>
      </c>
      <c r="W94" s="8">
        <f>((W95+'Portfólio kalkulačka'!G$10)*(1+'#DATA_KALKULACKA'!R94))</f>
        <v>8994.8357623333395</v>
      </c>
      <c r="X94" s="26">
        <f>((X95+'Portfólio kalkulačka'!G$10*(1-'Portfólio kalkulačka'!G$11))*(1+'#DATA_KALKULACKA'!$R94))*(1-'Portfólio kalkulačka'!G$12)</f>
        <v>8587.0049737897352</v>
      </c>
      <c r="Y94" s="8">
        <f>((Y95+'Portfólio kalkulačka'!H$10*(1-'Portfólio kalkulačka'!H$11))*(1+'#DATA_KALKULACKA'!$R94))*(1-'Portfólio kalkulačka'!H$12)</f>
        <v>8342.7890855757832</v>
      </c>
      <c r="Z94" s="8">
        <f>((Z95+'Portfólio kalkulačka'!C$10-'Portfólio kalkulačka'!C$13))*(1+'#DATA_KALKULACKA'!$R94)</f>
        <v>7787.7964573148347</v>
      </c>
      <c r="AD94" s="22">
        <f>'Portfólio kalkulačka'!$D$4/12</f>
        <v>3.3333333333333335E-3</v>
      </c>
      <c r="AE94" s="4">
        <f>((('Portfólio kalkulačka'!G$10*(1-'Portfólio kalkulačka'!G$11)+AE95))*(1+'#DATA_KALKULACKA'!AD94))*(1-'Portfólio kalkulačka'!G$12)</f>
        <v>38911.449696938333</v>
      </c>
      <c r="AF94" s="4">
        <f>((('Portfólio kalkulačka'!H$10*(1-'Portfólio kalkulačka'!H$11)+AF95))*(1+'#DATA_KALKULACKA'!$AD94))*(1-'Portfólio kalkulačka'!H$12)</f>
        <v>34968.021365027693</v>
      </c>
      <c r="AG94" s="4">
        <f>(AG95+'Portfólio kalkulačka'!$C$10-'Portfólio kalkulačka'!$C$13)*(1+'Portfólio kalkulačka'!$D$4/12)</f>
        <v>39270.954997211775</v>
      </c>
      <c r="AH94" s="4">
        <f>(AH95+'Portfólio kalkulačka'!D$10-'Portfólio kalkulačka'!D$13)*(1+'Portfólio kalkulačka'!$D$4/4)</f>
        <v>10946.305517788402</v>
      </c>
    </row>
    <row r="95" spans="14:34" x14ac:dyDescent="0.25">
      <c r="N95" s="11">
        <v>40634</v>
      </c>
      <c r="O95" s="6">
        <f t="shared" si="13"/>
        <v>4</v>
      </c>
      <c r="P95" s="6">
        <f t="shared" si="14"/>
        <v>2011</v>
      </c>
      <c r="Q95" s="6">
        <v>2305.7600000000002</v>
      </c>
      <c r="R95" s="9">
        <f t="shared" si="12"/>
        <v>2.961454649376637E-2</v>
      </c>
      <c r="S95" s="7"/>
      <c r="V95" s="10">
        <v>50</v>
      </c>
      <c r="W95" s="8">
        <f>((W96+'Portfólio kalkulačka'!G$10)*(1+'#DATA_KALKULACKA'!R95))</f>
        <v>8997.8183182394423</v>
      </c>
      <c r="X95" s="26">
        <f>((X96+'Portfólio kalkulačka'!G$10*(1-'Portfólio kalkulačka'!G$11))*(1+'#DATA_KALKULACKA'!$R95))*(1-'Portfólio kalkulačka'!G$12)</f>
        <v>8595.0122563653222</v>
      </c>
      <c r="Y95" s="8">
        <f>((Y96+'Portfólio kalkulačka'!H$10*(1-'Portfólio kalkulačka'!H$11))*(1+'#DATA_KALKULACKA'!$R95))*(1-'Portfólio kalkulačka'!H$12)</f>
        <v>8353.6758586537981</v>
      </c>
      <c r="Z95" s="8">
        <f>((Z96+'Portfólio kalkulačka'!C$10-'Portfólio kalkulačka'!C$13))*(1+'#DATA_KALKULACKA'!$R95)</f>
        <v>7792.4595287973898</v>
      </c>
      <c r="AD95" s="22">
        <f>'Portfólio kalkulačka'!$D$4/12</f>
        <v>3.3333333333333335E-3</v>
      </c>
      <c r="AE95" s="4">
        <f>((('Portfólio kalkulačka'!G$10*(1-'Portfólio kalkulačka'!G$11)+AE96))*(1+'#DATA_KALKULACKA'!AD95))*(1-'Portfólio kalkulačka'!G$12)</f>
        <v>38721.996774453852</v>
      </c>
      <c r="AF95" s="4">
        <f>((('Portfólio kalkulačka'!H$10*(1-'Portfólio kalkulačka'!H$11)+AF96))*(1+'#DATA_KALKULACKA'!$AD95))*(1-'Portfólio kalkulačka'!H$12)</f>
        <v>34812.197572445606</v>
      </c>
      <c r="AG95" s="4">
        <f>(AG96+'Portfólio kalkulačka'!$C$10-'Portfólio kalkulačka'!$C$13)*(1+'Portfólio kalkulačka'!$D$4/12)</f>
        <v>39055.986708184493</v>
      </c>
      <c r="AH95" s="4">
        <f>(AH96+'Portfólio kalkulačka'!D$10-'Portfólio kalkulačka'!D$13)*(1+'Portfólio kalkulačka'!$D$4/4)</f>
        <v>10553.426255236041</v>
      </c>
    </row>
    <row r="96" spans="14:34" x14ac:dyDescent="0.25">
      <c r="N96" s="11">
        <v>40603</v>
      </c>
      <c r="O96" s="6">
        <f t="shared" si="13"/>
        <v>3</v>
      </c>
      <c r="P96" s="6">
        <f t="shared" si="14"/>
        <v>2011</v>
      </c>
      <c r="Q96" s="6">
        <v>2239.44</v>
      </c>
      <c r="R96" s="9">
        <f t="shared" si="12"/>
        <v>3.9757878984158167E-4</v>
      </c>
      <c r="S96" s="7"/>
      <c r="V96" s="10">
        <v>50</v>
      </c>
      <c r="W96" s="8">
        <f>((W97+'Portfólio kalkulačka'!G$10)*(1+'#DATA_KALKULACKA'!R96))</f>
        <v>8639.016313318878</v>
      </c>
      <c r="X96" s="26">
        <f>((X97+'Portfólio kalkulačka'!G$10*(1-'Portfólio kalkulačka'!G$11))*(1+'#DATA_KALKULACKA'!$R96))*(1-'Portfólio kalkulačka'!G$12)</f>
        <v>8257.1522139874414</v>
      </c>
      <c r="Y96" s="8">
        <f>((Y97+'Portfólio kalkulačka'!H$10*(1-'Portfólio kalkulačka'!H$11))*(1+'#DATA_KALKULACKA'!$R96))*(1-'Portfólio kalkulačka'!H$12)</f>
        <v>8028.217432333453</v>
      </c>
      <c r="Z96" s="8">
        <f>((Z97+'Portfólio kalkulačka'!C$10-'Portfólio kalkulačka'!C$13))*(1+'#DATA_KALKULACKA'!$R96)</f>
        <v>7483.8269582133553</v>
      </c>
      <c r="AD96" s="22">
        <f>'Portfólio kalkulačka'!$D$4/12</f>
        <v>3.3333333333333335E-3</v>
      </c>
      <c r="AE96" s="4">
        <f>((('Portfólio kalkulačka'!G$10*(1-'Portfólio kalkulačka'!G$11)+AE97))*(1+'#DATA_KALKULACKA'!AD96))*(1-'Portfólio kalkulačka'!G$12)</f>
        <v>38532.984251148671</v>
      </c>
      <c r="AF96" s="4">
        <f>((('Portfólio kalkulačka'!H$10*(1-'Portfólio kalkulačka'!H$11)+AF97))*(1+'#DATA_KALKULACKA'!$AD96))*(1-'Portfólio kalkulačka'!H$12)</f>
        <v>34656.626996903644</v>
      </c>
      <c r="AG96" s="4">
        <f>(AG97+'Portfólio kalkulačka'!$C$10-'Portfólio kalkulačka'!$C$13)*(1+'Portfólio kalkulačka'!$D$4/12)</f>
        <v>38841.732599519426</v>
      </c>
      <c r="AH96" s="4">
        <f>(AH97+'Portfólio kalkulačka'!D$10-'Portfólio kalkulačka'!D$13)*(1+'Portfólio kalkulačka'!$D$4/4)</f>
        <v>10164.436886372318</v>
      </c>
    </row>
    <row r="97" spans="14:34" x14ac:dyDescent="0.25">
      <c r="N97" s="11">
        <v>40575</v>
      </c>
      <c r="O97" s="6">
        <f t="shared" si="13"/>
        <v>2</v>
      </c>
      <c r="P97" s="6">
        <f t="shared" si="14"/>
        <v>2011</v>
      </c>
      <c r="Q97" s="6">
        <v>2238.5500000000002</v>
      </c>
      <c r="R97" s="9">
        <f t="shared" si="12"/>
        <v>3.4258917020883427E-2</v>
      </c>
      <c r="S97" s="7"/>
      <c r="V97" s="10">
        <v>50</v>
      </c>
      <c r="W97" s="8">
        <f>((W98+'Portfólio kalkulačka'!G$10)*(1+'#DATA_KALKULACKA'!R97))</f>
        <v>8535.5829886846604</v>
      </c>
      <c r="X97" s="26">
        <f>((X98+'Portfólio kalkulačka'!G$10*(1-'Portfólio kalkulačka'!G$11))*(1+'#DATA_KALKULACKA'!$R97))*(1-'Portfólio kalkulačka'!G$12)</f>
        <v>8163.1327828657377</v>
      </c>
      <c r="Y97" s="8">
        <f>((Y98+'Portfólio kalkulačka'!H$10*(1-'Portfólio kalkulačka'!H$11))*(1+'#DATA_KALKULACKA'!$R97))*(1-'Portfólio kalkulačka'!H$12)</f>
        <v>7939.692629339117</v>
      </c>
      <c r="Z97" s="8">
        <f>((Z98+'Portfólio kalkulačka'!C$10-'Portfólio kalkulačka'!C$13))*(1+'#DATA_KALKULACKA'!$R97)</f>
        <v>7396.3527298380432</v>
      </c>
      <c r="AD97" s="22">
        <f>'Portfólio kalkulačka'!$D$4/12</f>
        <v>3.3333333333333335E-3</v>
      </c>
      <c r="AE97" s="4">
        <f>((('Portfólio kalkulačka'!G$10*(1-'Portfólio kalkulačka'!G$11)+AE98))*(1+'#DATA_KALKULACKA'!AD97))*(1-'Portfólio kalkulačka'!G$12)</f>
        <v>38344.411103278035</v>
      </c>
      <c r="AF97" s="4">
        <f>((('Portfólio kalkulačka'!H$10*(1-'Portfólio kalkulačka'!H$11)+AF98))*(1+'#DATA_KALKULACKA'!$AD97))*(1-'Portfólio kalkulačka'!H$12)</f>
        <v>34501.309226918631</v>
      </c>
      <c r="AG97" s="4">
        <f>(AG98+'Portfólio kalkulačka'!$C$10-'Portfólio kalkulačka'!$C$13)*(1+'Portfólio kalkulačka'!$D$4/12)</f>
        <v>38628.190298524343</v>
      </c>
      <c r="AH97" s="4">
        <f>(AH98+'Portfólio kalkulačka'!D$10-'Portfólio kalkulačka'!D$13)*(1+'Portfólio kalkulačka'!$D$4/4)</f>
        <v>9779.2988973983338</v>
      </c>
    </row>
    <row r="98" spans="14:34" x14ac:dyDescent="0.25">
      <c r="N98" s="11">
        <v>40544</v>
      </c>
      <c r="O98" s="6">
        <f t="shared" si="13"/>
        <v>1</v>
      </c>
      <c r="P98" s="6">
        <f t="shared" si="14"/>
        <v>2011</v>
      </c>
      <c r="Q98" s="6">
        <v>2164.4</v>
      </c>
      <c r="R98" s="9">
        <f t="shared" si="12"/>
        <v>2.3700627633862964E-2</v>
      </c>
      <c r="S98" s="7"/>
      <c r="V98" s="10">
        <v>50</v>
      </c>
      <c r="W98" s="8">
        <f>((W99+'Portfólio kalkulačka'!G$10)*(1+'#DATA_KALKULACKA'!R98))</f>
        <v>8152.849309021055</v>
      </c>
      <c r="X98" s="26">
        <f>((X99+'Portfólio kalkulačka'!G$10*(1-'Portfólio kalkulačka'!G$11))*(1+'#DATA_KALKULACKA'!$R98))*(1-'Portfólio kalkulačka'!G$12)</f>
        <v>7801.636825534566</v>
      </c>
      <c r="Y98" s="8">
        <f>((Y99+'Portfólio kalkulačka'!H$10*(1-'Portfólio kalkulačka'!H$11))*(1+'#DATA_KALKULACKA'!$R98))*(1-'Portfólio kalkulačka'!H$12)</f>
        <v>7590.7699025922348</v>
      </c>
      <c r="Z98" s="8">
        <f>((Z99+'Portfólio kalkulačka'!C$10-'Portfólio kalkulačka'!C$13))*(1+'#DATA_KALKULACKA'!$R98)</f>
        <v>7066.8550505735684</v>
      </c>
      <c r="AD98" s="22">
        <f>'Portfólio kalkulačka'!$D$4/12</f>
        <v>3.3333333333333335E-3</v>
      </c>
      <c r="AE98" s="4">
        <f>((('Portfólio kalkulačka'!G$10*(1-'Portfólio kalkulačka'!G$11)+AE99))*(1+'#DATA_KALKULACKA'!AD98))*(1-'Portfólio kalkulačka'!G$12)</f>
        <v>38156.276309476947</v>
      </c>
      <c r="AF98" s="4">
        <f>((('Portfólio kalkulačka'!H$10*(1-'Portfólio kalkulačka'!H$11)+AF99))*(1+'#DATA_KALKULACKA'!$AD98))*(1-'Portfólio kalkulačka'!H$12)</f>
        <v>34346.243851676052</v>
      </c>
      <c r="AG98" s="4">
        <f>(AG99+'Portfólio kalkulačka'!$C$10-'Portfólio kalkulačka'!$C$13)*(1+'Portfólio kalkulačka'!$D$4/12)</f>
        <v>38415.357440389707</v>
      </c>
      <c r="AH98" s="4">
        <f>(AH99+'Portfólio kalkulačka'!D$10-'Portfólio kalkulačka'!D$13)*(1+'Portfólio kalkulačka'!$D$4/4)</f>
        <v>9397.9741558399346</v>
      </c>
    </row>
    <row r="99" spans="14:34" x14ac:dyDescent="0.25">
      <c r="N99" s="11">
        <v>40513</v>
      </c>
      <c r="O99" s="6">
        <f t="shared" si="13"/>
        <v>12</v>
      </c>
      <c r="P99" s="6">
        <f t="shared" si="14"/>
        <v>2010</v>
      </c>
      <c r="Q99" s="6">
        <v>2114.29</v>
      </c>
      <c r="R99" s="9">
        <f t="shared" si="12"/>
        <v>6.6831833044039904E-2</v>
      </c>
      <c r="S99" s="7"/>
      <c r="V99" s="10">
        <v>50</v>
      </c>
      <c r="W99" s="8">
        <f>((W100+'Portfólio kalkulačka'!G$10)*(1+'#DATA_KALKULACKA'!R99))</f>
        <v>7864.0952529893393</v>
      </c>
      <c r="X99" s="26">
        <f>((X100+'Portfólio kalkulačka'!G$10*(1-'Portfólio kalkulačka'!G$11))*(1+'#DATA_KALKULACKA'!$R99))*(1-'Portfólio kalkulačka'!G$12)</f>
        <v>7529.6426529373011</v>
      </c>
      <c r="Y99" s="8">
        <f>((Y100+'Portfólio kalkulačka'!H$10*(1-'Portfólio kalkulačka'!H$11))*(1+'#DATA_KALKULACKA'!$R99))*(1-'Portfólio kalkulačka'!H$12)</f>
        <v>7328.6560752761006</v>
      </c>
      <c r="Z99" s="8">
        <f>((Z100+'Portfólio kalkulačka'!C$10-'Portfólio kalkulačka'!C$13))*(1+'#DATA_KALKULACKA'!$R99)</f>
        <v>6818.7438388824567</v>
      </c>
      <c r="AD99" s="22">
        <f>'Portfólio kalkulačka'!$D$4/12</f>
        <v>3.3333333333333335E-3</v>
      </c>
      <c r="AE99" s="4">
        <f>((('Portfólio kalkulačka'!G$10*(1-'Portfólio kalkulačka'!G$11)+AE100))*(1+'#DATA_KALKULACKA'!AD99))*(1-'Portfólio kalkulačka'!G$12)</f>
        <v>37968.578850754682</v>
      </c>
      <c r="AF99" s="4">
        <f>((('Portfólio kalkulačka'!H$10*(1-'Portfólio kalkulačka'!H$11)+AF100))*(1+'#DATA_KALKULACKA'!$AD99))*(1-'Portfólio kalkulačka'!H$12)</f>
        <v>34191.430461028984</v>
      </c>
      <c r="AG99" s="4">
        <f>(AG100+'Portfólio kalkulačka'!$C$10-'Portfólio kalkulačka'!$C$13)*(1+'Portfólio kalkulačka'!$D$4/12)</f>
        <v>38203.231668162494</v>
      </c>
      <c r="AH99" s="4">
        <f>(AH100+'Portfólio kalkulačka'!D$10-'Portfólio kalkulačka'!D$13)*(1+'Portfólio kalkulačka'!$D$4/4)</f>
        <v>9020.4249067722121</v>
      </c>
    </row>
    <row r="100" spans="14:34" x14ac:dyDescent="0.25">
      <c r="N100" s="11">
        <v>40483</v>
      </c>
      <c r="O100" s="6">
        <f t="shared" si="13"/>
        <v>11</v>
      </c>
      <c r="P100" s="6">
        <f t="shared" si="14"/>
        <v>2010</v>
      </c>
      <c r="Q100" s="6">
        <v>1981.84</v>
      </c>
      <c r="R100" s="9">
        <f t="shared" ref="R100:R131" si="15">(Q100-Q101)/Q101</f>
        <v>1.2616131490368845E-4</v>
      </c>
      <c r="S100" s="7"/>
      <c r="V100" s="10">
        <v>50</v>
      </c>
      <c r="W100" s="8">
        <f>((W101+'Portfólio kalkulačka'!G$10)*(1+'#DATA_KALKULACKA'!R100))</f>
        <v>7271.4478790442145</v>
      </c>
      <c r="X100" s="26">
        <f>((X101+'Portfólio kalkulačka'!G$10*(1-'Portfólio kalkulačka'!G$11))*(1+'#DATA_KALKULACKA'!$R100))*(1-'Portfólio kalkulačka'!G$12)</f>
        <v>6966.0121221672698</v>
      </c>
      <c r="Y100" s="8">
        <f>((Y101+'Portfólio kalkulačka'!H$10*(1-'Portfólio kalkulačka'!H$11))*(1+'#DATA_KALKULACKA'!$R100))*(1-'Portfólio kalkulačka'!H$12)</f>
        <v>6782.2494894723295</v>
      </c>
      <c r="Z100" s="8">
        <f>((Z101+'Portfólio kalkulačka'!C$10-'Portfólio kalkulačka'!C$13))*(1+'#DATA_KALKULACKA'!$R100)</f>
        <v>6307.0826540591916</v>
      </c>
      <c r="AD100" s="22">
        <f>'Portfólio kalkulačka'!$D$4/12</f>
        <v>3.3333333333333335E-3</v>
      </c>
      <c r="AE100" s="4">
        <f>((('Portfólio kalkulačka'!G$10*(1-'Portfólio kalkulačka'!G$11)+AE101))*(1+'#DATA_KALKULACKA'!AD100))*(1-'Portfólio kalkulačka'!G$12)</f>
        <v>37781.317710489238</v>
      </c>
      <c r="AF100" s="4">
        <f>((('Portfólio kalkulačka'!H$10*(1-'Portfólio kalkulačka'!H$11)+AF101))*(1+'#DATA_KALKULACKA'!$AD100))*(1-'Portfólio kalkulačka'!H$12)</f>
        <v>34036.868645496994</v>
      </c>
      <c r="AG100" s="4">
        <f>(AG101+'Portfólio kalkulačka'!$C$10-'Portfólio kalkulačka'!$C$13)*(1+'Portfólio kalkulačka'!$D$4/12)</f>
        <v>37991.810632720088</v>
      </c>
      <c r="AH100" s="4">
        <f>(AH101+'Portfólio kalkulačka'!D$10-'Portfólio kalkulačka'!D$13)*(1+'Portfólio kalkulačka'!$D$4/4)</f>
        <v>8646.6137690813975</v>
      </c>
    </row>
    <row r="101" spans="14:34" x14ac:dyDescent="0.25">
      <c r="N101" s="11">
        <v>40452</v>
      </c>
      <c r="O101" s="6">
        <f t="shared" si="13"/>
        <v>10</v>
      </c>
      <c r="P101" s="6">
        <f t="shared" si="14"/>
        <v>2010</v>
      </c>
      <c r="Q101" s="6">
        <v>1981.59</v>
      </c>
      <c r="R101" s="9">
        <f t="shared" si="15"/>
        <v>3.8052332434060539E-2</v>
      </c>
      <c r="S101" s="7"/>
      <c r="V101" s="10">
        <v>50</v>
      </c>
      <c r="W101" s="8">
        <f>((W102+'Portfólio kalkulačka'!G$10)*(1+'#DATA_KALKULACKA'!R101))</f>
        <v>7170.5306193412307</v>
      </c>
      <c r="X101" s="26">
        <f>((X102+'Portfólio kalkulačka'!G$10*(1-'Portfólio kalkulačka'!G$11))*(1+'#DATA_KALKULACKA'!$R101))*(1-'Portfólio kalkulačka'!G$12)</f>
        <v>6873.10549727736</v>
      </c>
      <c r="Y101" s="8">
        <f>((Y102+'Portfólio kalkulačka'!H$10*(1-'Portfólio kalkulačka'!H$11))*(1+'#DATA_KALKULACKA'!$R101))*(1-'Portfólio kalkulačka'!H$12)</f>
        <v>6693.9419411960262</v>
      </c>
      <c r="Z101" s="8">
        <f>((Z102+'Portfólio kalkulačka'!C$10-'Portfólio kalkulačka'!C$13))*(1+'#DATA_KALKULACKA'!$R101)</f>
        <v>6221.787044593485</v>
      </c>
      <c r="AD101" s="22">
        <f>'Portfólio kalkulačka'!$D$4/12</f>
        <v>3.3333333333333335E-3</v>
      </c>
      <c r="AE101" s="4">
        <f>((('Portfólio kalkulačka'!G$10*(1-'Portfólio kalkulačka'!G$11)+AE102))*(1+'#DATA_KALKULACKA'!AD101))*(1-'Portfólio kalkulačka'!G$12)</f>
        <v>37594.49187442183</v>
      </c>
      <c r="AF101" s="4">
        <f>((('Portfólio kalkulačka'!H$10*(1-'Portfólio kalkulačka'!H$11)+AF102))*(1+'#DATA_KALKULACKA'!$AD101))*(1-'Portfólio kalkulačka'!H$12)</f>
        <v>33882.557996265074</v>
      </c>
      <c r="AG101" s="4">
        <f>(AG102+'Portfólio kalkulačka'!$C$10-'Portfólio kalkulačka'!$C$13)*(1+'Portfólio kalkulačka'!$D$4/12)</f>
        <v>37781.091992744274</v>
      </c>
      <c r="AH101" s="4">
        <f>(AH102+'Portfólio kalkulačka'!D$10-'Portfólio kalkulačka'!D$13)*(1+'Portfólio kalkulačka'!$D$4/4)</f>
        <v>8276.5037317637598</v>
      </c>
    </row>
    <row r="102" spans="14:34" x14ac:dyDescent="0.25">
      <c r="N102" s="11">
        <v>40422</v>
      </c>
      <c r="O102" s="6">
        <f t="shared" si="13"/>
        <v>9</v>
      </c>
      <c r="P102" s="6">
        <f t="shared" si="14"/>
        <v>2010</v>
      </c>
      <c r="Q102" s="6">
        <v>1908.95</v>
      </c>
      <c r="R102" s="9">
        <f t="shared" si="15"/>
        <v>8.9241391115802746E-2</v>
      </c>
      <c r="S102" s="7"/>
      <c r="V102" s="10">
        <v>50</v>
      </c>
      <c r="W102" s="8">
        <f>((W103+'Portfólio kalkulačka'!G$10)*(1+'#DATA_KALKULACKA'!R102))</f>
        <v>6807.6773832081535</v>
      </c>
      <c r="X102" s="26">
        <f>((X103+'Portfólio kalkulačka'!G$10*(1-'Portfólio kalkulačka'!G$11))*(1+'#DATA_KALKULACKA'!$R102))*(1-'Portfólio kalkulačka'!G$12)</f>
        <v>6528.7828851149497</v>
      </c>
      <c r="Y102" s="8">
        <f>((Y103+'Portfólio kalkulačka'!H$10*(1-'Portfólio kalkulačka'!H$11))*(1+'#DATA_KALKULACKA'!$R102))*(1-'Portfólio kalkulačka'!H$12)</f>
        <v>6360.5404407104388</v>
      </c>
      <c r="Z102" s="8">
        <f>((Z103+'Portfólio kalkulačka'!C$10-'Portfólio kalkulačka'!C$13))*(1+'#DATA_KALKULACKA'!$R102)</f>
        <v>5909.2123112130839</v>
      </c>
      <c r="AD102" s="22">
        <f>'Portfólio kalkulačka'!$D$4/12</f>
        <v>3.3333333333333335E-3</v>
      </c>
      <c r="AE102" s="4">
        <f>((('Portfólio kalkulačka'!G$10*(1-'Portfólio kalkulačka'!G$11)+AE103))*(1+'#DATA_KALKULACKA'!AD102))*(1-'Portfólio kalkulačka'!G$12)</f>
        <v>37408.100330651403</v>
      </c>
      <c r="AF102" s="4">
        <f>((('Portfólio kalkulačka'!H$10*(1-'Portfólio kalkulačka'!H$11)+AF103))*(1+'#DATA_KALKULACKA'!$AD102))*(1-'Portfólio kalkulačka'!H$12)</f>
        <v>33728.498105182538</v>
      </c>
      <c r="AG102" s="4">
        <f>(AG103+'Portfólio kalkulačka'!$C$10-'Portfólio kalkulačka'!$C$13)*(1+'Portfólio kalkulačka'!$D$4/12)</f>
        <v>37571.073414695289</v>
      </c>
      <c r="AH102" s="4">
        <f>(AH103+'Portfólio kalkulačka'!D$10-'Portfólio kalkulačka'!D$13)*(1+'Portfólio kalkulačka'!$D$4/4)</f>
        <v>7910.0581502611476</v>
      </c>
    </row>
    <row r="103" spans="14:34" x14ac:dyDescent="0.25">
      <c r="N103" s="11">
        <v>40391</v>
      </c>
      <c r="O103" s="6">
        <f t="shared" si="13"/>
        <v>8</v>
      </c>
      <c r="P103" s="6">
        <f t="shared" si="14"/>
        <v>2010</v>
      </c>
      <c r="Q103" s="6">
        <v>1752.55</v>
      </c>
      <c r="R103" s="9">
        <f t="shared" si="15"/>
        <v>-4.5140023972975993E-2</v>
      </c>
      <c r="S103" s="7"/>
      <c r="V103" s="10">
        <v>50</v>
      </c>
      <c r="W103" s="8">
        <f>((W104+'Portfólio kalkulačka'!G$10)*(1+'#DATA_KALKULACKA'!R103))</f>
        <v>6149.9253505547285</v>
      </c>
      <c r="X103" s="26">
        <f>((X104+'Portfólio kalkulačka'!G$10*(1-'Portfólio kalkulačka'!G$11))*(1+'#DATA_KALKULACKA'!$R103))*(1-'Portfólio kalkulačka'!G$12)</f>
        <v>5900.8805192516465</v>
      </c>
      <c r="Y103" s="8">
        <f>((Y104+'Portfólio kalkulačka'!H$10*(1-'Portfólio kalkulačka'!H$11))*(1+'#DATA_KALKULACKA'!$R103))*(1-'Portfólio kalkulačka'!H$12)</f>
        <v>5750.3661962270189</v>
      </c>
      <c r="Z103" s="8">
        <f>((Z104+'Portfólio kalkulačka'!C$10-'Portfólio kalkulačka'!C$13))*(1+'#DATA_KALKULACKA'!$R103)</f>
        <v>5340.5713931828959</v>
      </c>
      <c r="AD103" s="22">
        <f>'Portfólio kalkulačka'!$D$4/12</f>
        <v>3.3333333333333335E-3</v>
      </c>
      <c r="AE103" s="4">
        <f>((('Portfólio kalkulačka'!G$10*(1-'Portfólio kalkulačka'!G$11)+AE104))*(1+'#DATA_KALKULACKA'!AD103))*(1-'Portfólio kalkulačka'!G$12)</f>
        <v>37222.142069629168</v>
      </c>
      <c r="AF103" s="4">
        <f>((('Portfólio kalkulačka'!H$10*(1-'Portfólio kalkulačka'!H$11)+AF104))*(1+'#DATA_KALKULACKA'!$AD103))*(1-'Portfólio kalkulačka'!H$12)</f>
        <v>33574.688564761957</v>
      </c>
      <c r="AG103" s="4">
        <f>(AG104+'Portfólio kalkulačka'!$C$10-'Portfólio kalkulačka'!$C$13)*(1+'Portfólio kalkulačka'!$D$4/12)</f>
        <v>37361.752572785997</v>
      </c>
      <c r="AH103" s="4">
        <f>(AH104+'Portfólio kalkulačka'!D$10-'Portfólio kalkulačka'!D$13)*(1+'Portfólio kalkulačka'!$D$4/4)</f>
        <v>7547.2407428328197</v>
      </c>
    </row>
    <row r="104" spans="14:34" x14ac:dyDescent="0.25">
      <c r="N104" s="11">
        <v>40360</v>
      </c>
      <c r="O104" s="6">
        <f t="shared" si="13"/>
        <v>7</v>
      </c>
      <c r="P104" s="6">
        <f t="shared" si="14"/>
        <v>2010</v>
      </c>
      <c r="Q104" s="6">
        <v>1835.4</v>
      </c>
      <c r="R104" s="9">
        <f t="shared" si="15"/>
        <v>7.0060574966622588E-2</v>
      </c>
      <c r="S104" s="7"/>
      <c r="V104" s="10">
        <v>50</v>
      </c>
      <c r="W104" s="8">
        <f>((W105+'Portfólio kalkulačka'!G$10)*(1+'#DATA_KALKULACKA'!R104))</f>
        <v>6340.6567506822348</v>
      </c>
      <c r="X104" s="26">
        <f>((X105+'Portfólio kalkulačka'!G$10*(1-'Portfólio kalkulačka'!G$11))*(1+'#DATA_KALKULACKA'!$R104))*(1-'Portfólio kalkulačka'!G$12)</f>
        <v>6087.0246055501584</v>
      </c>
      <c r="Y104" s="8">
        <f>((Y105+'Portfólio kalkulačka'!H$10*(1-'Portfólio kalkulačka'!H$11))*(1+'#DATA_KALKULACKA'!$R104))*(1-'Portfólio kalkulačka'!H$12)</f>
        <v>5933.4640368584778</v>
      </c>
      <c r="Z104" s="8">
        <f>((Z105+'Portfólio kalkulačka'!C$10-'Portfólio kalkulačka'!C$13))*(1+'#DATA_KALKULACKA'!$R104)</f>
        <v>5508.5414168199986</v>
      </c>
      <c r="AD104" s="22">
        <f>'Portfólio kalkulačka'!$D$4/12</f>
        <v>3.3333333333333335E-3</v>
      </c>
      <c r="AE104" s="4">
        <f>((('Portfólio kalkulačka'!G$10*(1-'Portfólio kalkulačka'!G$11)+AE105))*(1+'#DATA_KALKULACKA'!AD104))*(1-'Portfólio kalkulačka'!G$12)</f>
        <v>37036.616084153087</v>
      </c>
      <c r="AF104" s="4">
        <f>((('Portfólio kalkulačka'!H$10*(1-'Portfólio kalkulačka'!H$11)+AF105))*(1+'#DATA_KALKULACKA'!$AD104))*(1-'Portfólio kalkulačka'!H$12)</f>
        <v>33421.128968178084</v>
      </c>
      <c r="AG104" s="4">
        <f>(AG105+'Portfólio kalkulačka'!$C$10-'Portfólio kalkulačka'!$C$13)*(1+'Portfólio kalkulačka'!$D$4/12)</f>
        <v>37153.12714895614</v>
      </c>
      <c r="AH104" s="4">
        <f>(AH105+'Portfólio kalkulačka'!D$10-'Portfólio kalkulačka'!D$13)*(1+'Portfólio kalkulačka'!$D$4/4)</f>
        <v>7188.0155869631881</v>
      </c>
    </row>
    <row r="105" spans="14:34" x14ac:dyDescent="0.25">
      <c r="N105" s="11">
        <v>40330</v>
      </c>
      <c r="O105" s="6">
        <f t="shared" si="13"/>
        <v>6</v>
      </c>
      <c r="P105" s="6">
        <f t="shared" si="14"/>
        <v>2010</v>
      </c>
      <c r="Q105" s="6">
        <v>1715.23</v>
      </c>
      <c r="R105" s="9">
        <f t="shared" si="15"/>
        <v>-5.2348644736405929E-2</v>
      </c>
      <c r="S105" s="7"/>
      <c r="V105" s="10">
        <v>50</v>
      </c>
      <c r="W105" s="8">
        <f>((W106+'Portfólio kalkulačka'!G$10)*(1+'#DATA_KALKULACKA'!R105))</f>
        <v>5825.5119747590115</v>
      </c>
      <c r="X105" s="26">
        <f>((X106+'Portfólio kalkulačka'!G$10*(1-'Portfólio kalkulačka'!G$11))*(1+'#DATA_KALKULACKA'!$R105))*(1-'Portfólio kalkulačka'!G$12)</f>
        <v>5595.1801855128515</v>
      </c>
      <c r="Y105" s="8">
        <f>((Y106+'Portfólio kalkulačka'!H$10*(1-'Portfólio kalkulačka'!H$11))*(1+'#DATA_KALKULACKA'!$R105))*(1-'Portfólio kalkulačka'!H$12)</f>
        <v>5455.422096915725</v>
      </c>
      <c r="Z105" s="8">
        <f>((Z106+'Portfólio kalkulačka'!C$10-'Portfólio kalkulačka'!C$13))*(1+'#DATA_KALKULACKA'!$R105)</f>
        <v>5063.3781161448005</v>
      </c>
      <c r="AD105" s="22">
        <f>'Portfólio kalkulačka'!$D$4/12</f>
        <v>3.3333333333333335E-3</v>
      </c>
      <c r="AE105" s="4">
        <f>((('Portfólio kalkulačka'!G$10*(1-'Portfólio kalkulačka'!G$11)+AE106))*(1+'#DATA_KALKULACKA'!AD105))*(1-'Portfólio kalkulačka'!G$12)</f>
        <v>36851.521369362468</v>
      </c>
      <c r="AF105" s="4">
        <f>((('Portfólio kalkulačka'!H$10*(1-'Portfólio kalkulačka'!H$11)+AF106))*(1+'#DATA_KALKULACKA'!$AD105))*(1-'Portfólio kalkulačka'!H$12)</f>
        <v>33267.81890926676</v>
      </c>
      <c r="AG105" s="4">
        <f>(AG106+'Portfólio kalkulačka'!$C$10-'Portfólio kalkulačka'!$C$13)*(1+'Portfólio kalkulačka'!$D$4/12)</f>
        <v>36945.194832846646</v>
      </c>
      <c r="AH105" s="4">
        <f>(AH106+'Portfólio kalkulačka'!D$10-'Portfólio kalkulačka'!D$13)*(1+'Portfólio kalkulačka'!$D$4/4)</f>
        <v>6832.347115805137</v>
      </c>
    </row>
    <row r="106" spans="14:34" x14ac:dyDescent="0.25">
      <c r="N106" s="11">
        <v>40299</v>
      </c>
      <c r="O106" s="6">
        <f t="shared" si="13"/>
        <v>5</v>
      </c>
      <c r="P106" s="6">
        <f t="shared" si="14"/>
        <v>2010</v>
      </c>
      <c r="Q106" s="6">
        <v>1809.98</v>
      </c>
      <c r="R106" s="9">
        <f t="shared" si="15"/>
        <v>-7.9850537607076555E-2</v>
      </c>
      <c r="S106" s="7"/>
      <c r="V106" s="10">
        <v>50</v>
      </c>
      <c r="W106" s="8">
        <f>((W107+'Portfólio kalkulačka'!G$10)*(1+'#DATA_KALKULACKA'!R106))</f>
        <v>6047.3156160248564</v>
      </c>
      <c r="X106" s="26">
        <f>((X107+'Portfólio kalkulačka'!G$10*(1-'Portfólio kalkulačka'!G$11))*(1+'#DATA_KALKULACKA'!$R106))*(1-'Portfólio kalkulačka'!G$12)</f>
        <v>5811.1703758144731</v>
      </c>
      <c r="Y106" s="8">
        <f>((Y107+'Portfólio kalkulačka'!H$10*(1-'Portfólio kalkulačka'!H$11))*(1+'#DATA_KALKULACKA'!$R106))*(1-'Portfólio kalkulačka'!H$12)</f>
        <v>5667.5850179451645</v>
      </c>
      <c r="Z106" s="8">
        <f>((Z107+'Portfólio kalkulačka'!C$10-'Portfólio kalkulačka'!C$13))*(1+'#DATA_KALKULACKA'!$R106)</f>
        <v>5258.5811743379991</v>
      </c>
      <c r="AD106" s="22">
        <f>'Portfólio kalkulačka'!$D$4/12</f>
        <v>3.3333333333333335E-3</v>
      </c>
      <c r="AE106" s="4">
        <f>((('Portfólio kalkulačka'!G$10*(1-'Portfólio kalkulačka'!G$11)+AE107))*(1+'#DATA_KALKULACKA'!AD106))*(1-'Portfólio kalkulačka'!G$12)</f>
        <v>36666.856922732499</v>
      </c>
      <c r="AF106" s="4">
        <f>((('Portfólio kalkulačka'!H$10*(1-'Portfólio kalkulačka'!H$11)+AF107))*(1+'#DATA_KALKULACKA'!$AD106))*(1-'Portfólio kalkulačka'!H$12)</f>
        <v>33114.757982523864</v>
      </c>
      <c r="AG106" s="4">
        <f>(AG107+'Portfólio kalkulačka'!$C$10-'Portfólio kalkulačka'!$C$13)*(1+'Portfólio kalkulačka'!$D$4/12)</f>
        <v>36737.953321774061</v>
      </c>
      <c r="AH106" s="4">
        <f>(AH107+'Portfólio kalkulačka'!D$10-'Portfólio kalkulačka'!D$13)*(1+'Portfólio kalkulačka'!$D$4/4)</f>
        <v>6480.2001146585517</v>
      </c>
    </row>
    <row r="107" spans="14:34" x14ac:dyDescent="0.25">
      <c r="N107" s="11">
        <v>40269</v>
      </c>
      <c r="O107" s="6">
        <f t="shared" si="13"/>
        <v>4</v>
      </c>
      <c r="P107" s="6">
        <f t="shared" si="14"/>
        <v>2010</v>
      </c>
      <c r="Q107" s="6">
        <v>1967.05</v>
      </c>
      <c r="R107" s="9">
        <f t="shared" si="15"/>
        <v>1.578637527885645E-2</v>
      </c>
      <c r="S107" s="7"/>
      <c r="V107" s="10">
        <v>50</v>
      </c>
      <c r="W107" s="8">
        <f>((W108+'Portfólio kalkulačka'!G$10)*(1+'#DATA_KALKULACKA'!R107))</f>
        <v>6472.1014500169586</v>
      </c>
      <c r="X107" s="26">
        <f>((X108+'Portfólio kalkulačka'!G$10*(1-'Portfólio kalkulačka'!G$11))*(1+'#DATA_KALKULACKA'!$R107))*(1-'Portfólio kalkulačka'!G$12)</f>
        <v>6222.7853195828675</v>
      </c>
      <c r="Y107" s="8">
        <f>((Y108+'Portfólio kalkulačka'!H$10*(1-'Portfólio kalkulačka'!H$11))*(1+'#DATA_KALKULACKA'!$R107))*(1-'Portfólio kalkulačka'!H$12)</f>
        <v>6070.9066855122874</v>
      </c>
      <c r="Z107" s="8">
        <f>((Z108+'Portfólio kalkulačka'!C$10-'Portfólio kalkulačka'!C$13))*(1+'#DATA_KALKULACKA'!$R107)</f>
        <v>5630.4206615440844</v>
      </c>
      <c r="AD107" s="22">
        <f>'Portfólio kalkulačka'!$D$4/12</f>
        <v>3.3333333333333335E-3</v>
      </c>
      <c r="AE107" s="4">
        <f>((('Portfólio kalkulačka'!G$10*(1-'Portfólio kalkulačka'!G$11)+AE108))*(1+'#DATA_KALKULACKA'!AD107))*(1-'Portfólio kalkulačka'!G$12)</f>
        <v>36482.621744068812</v>
      </c>
      <c r="AF107" s="4">
        <f>((('Portfólio kalkulačka'!H$10*(1-'Portfólio kalkulačka'!H$11)+AF108))*(1+'#DATA_KALKULACKA'!$AD107))*(1-'Portfólio kalkulačka'!H$12)</f>
        <v>32961.945783104231</v>
      </c>
      <c r="AG107" s="4">
        <f>(AG108+'Portfólio kalkulačka'!$C$10-'Portfólio kalkulačka'!$C$13)*(1+'Portfólio kalkulačka'!$D$4/12)</f>
        <v>36531.400320705041</v>
      </c>
      <c r="AH107" s="4">
        <f>(AH108+'Portfólio kalkulačka'!D$10-'Portfólio kalkulačka'!D$13)*(1+'Portfólio kalkulačka'!$D$4/4)</f>
        <v>6131.5397174837144</v>
      </c>
    </row>
    <row r="108" spans="14:34" x14ac:dyDescent="0.25">
      <c r="N108" s="11">
        <v>40238</v>
      </c>
      <c r="O108" s="6">
        <f t="shared" si="13"/>
        <v>3</v>
      </c>
      <c r="P108" s="6">
        <f t="shared" si="14"/>
        <v>2010</v>
      </c>
      <c r="Q108" s="6">
        <v>1936.48</v>
      </c>
      <c r="R108" s="9">
        <f t="shared" si="15"/>
        <v>6.0347046165134421E-2</v>
      </c>
      <c r="S108" s="7"/>
      <c r="V108" s="10">
        <v>50</v>
      </c>
      <c r="W108" s="8">
        <f>((W109+'Portfólio kalkulačka'!G$10)*(1+'#DATA_KALKULACKA'!R108))</f>
        <v>6271.5182714871708</v>
      </c>
      <c r="X108" s="26">
        <f>((X109+'Portfólio kalkulačka'!G$10*(1-'Portfólio kalkulačka'!G$11))*(1+'#DATA_KALKULACKA'!$R108))*(1-'Portfólio kalkulačka'!G$12)</f>
        <v>6033.2089816441749</v>
      </c>
      <c r="Y108" s="8">
        <f>((Y109+'Portfólio kalkulačka'!H$10*(1-'Portfólio kalkulačka'!H$11))*(1+'#DATA_KALKULACKA'!$R108))*(1-'Portfólio kalkulačka'!H$12)</f>
        <v>5887.7359414086395</v>
      </c>
      <c r="Z108" s="8">
        <f>((Z109+'Portfólio kalkulačka'!C$10-'Portfólio kalkulačka'!C$13))*(1+'#DATA_KALKULACKA'!$R108)</f>
        <v>5458.4180766461905</v>
      </c>
      <c r="AD108" s="22">
        <f>'Portfólio kalkulačka'!$D$4/12</f>
        <v>3.3333333333333335E-3</v>
      </c>
      <c r="AE108" s="4">
        <f>((('Portfólio kalkulačka'!G$10*(1-'Portfólio kalkulačka'!G$11)+AE109))*(1+'#DATA_KALKULACKA'!AD108))*(1-'Portfólio kalkulačka'!G$12)</f>
        <v>36298.814835502089</v>
      </c>
      <c r="AF108" s="4">
        <f>((('Portfólio kalkulačka'!H$10*(1-'Portfólio kalkulačka'!H$11)+AF109))*(1+'#DATA_KALKULACKA'!$AD108))*(1-'Portfólio kalkulačka'!H$12)</f>
        <v>32809.381906820563</v>
      </c>
      <c r="AG108" s="4">
        <f>(AG109+'Portfólio kalkulačka'!$C$10-'Portfólio kalkulačka'!$C$13)*(1+'Portfólio kalkulačka'!$D$4/12)</f>
        <v>36325.533542230936</v>
      </c>
      <c r="AH108" s="4">
        <f>(AH109+'Portfólio kalkulačka'!D$10-'Portfólio kalkulačka'!D$13)*(1+'Portfólio kalkulačka'!$D$4/4)</f>
        <v>5786.3314034492223</v>
      </c>
    </row>
    <row r="109" spans="14:34" x14ac:dyDescent="0.25">
      <c r="N109" s="11">
        <v>40210</v>
      </c>
      <c r="O109" s="6">
        <f t="shared" si="13"/>
        <v>2</v>
      </c>
      <c r="P109" s="6">
        <f t="shared" si="14"/>
        <v>2010</v>
      </c>
      <c r="Q109" s="6">
        <v>1826.27</v>
      </c>
      <c r="R109" s="9">
        <f t="shared" si="15"/>
        <v>3.0975499604832271E-2</v>
      </c>
      <c r="S109" s="7"/>
      <c r="V109" s="10">
        <v>50</v>
      </c>
      <c r="W109" s="8">
        <f>((W110+'Portfólio kalkulačka'!G$10)*(1+'#DATA_KALKULACKA'!R109))</f>
        <v>5814.5902222945106</v>
      </c>
      <c r="X109" s="26">
        <f>((X110+'Portfólio kalkulačka'!G$10*(1-'Portfólio kalkulačka'!G$11))*(1+'#DATA_KALKULACKA'!$R109))*(1-'Portfólio kalkulačka'!G$12)</f>
        <v>5596.5392592601411</v>
      </c>
      <c r="Y109" s="8">
        <f>((Y110+'Portfólio kalkulačka'!H$10*(1-'Portfólio kalkulačka'!H$11))*(1+'#DATA_KALKULACKA'!$R109))*(1-'Portfólio kalkulačka'!H$12)</f>
        <v>5463.10549967724</v>
      </c>
      <c r="Z109" s="8">
        <f>((Z110+'Portfólio kalkulačka'!C$10-'Portfólio kalkulačka'!C$13))*(1+'#DATA_KALKULACKA'!$R109)</f>
        <v>5063.2656267230423</v>
      </c>
      <c r="AD109" s="22">
        <f>'Portfólio kalkulačka'!$D$4/12</f>
        <v>3.3333333333333335E-3</v>
      </c>
      <c r="AE109" s="4">
        <f>((('Portfólio kalkulačka'!G$10*(1-'Portfólio kalkulačka'!G$11)+AE110))*(1+'#DATA_KALKULACKA'!AD109))*(1-'Portfólio kalkulačka'!G$12)</f>
        <v>36115.435201482636</v>
      </c>
      <c r="AF109" s="4">
        <f>((('Portfólio kalkulačka'!H$10*(1-'Portfólio kalkulačka'!H$11)+AF110))*(1+'#DATA_KALKULACKA'!$AD109))*(1-'Portfólio kalkulačka'!H$12)</f>
        <v>32657.065950142383</v>
      </c>
      <c r="AG109" s="4">
        <f>(AG110+'Portfólio kalkulačka'!$C$10-'Portfólio kalkulačka'!$C$13)*(1+'Portfólio kalkulačka'!$D$4/12)</f>
        <v>36120.350706542456</v>
      </c>
      <c r="AH109" s="4">
        <f>(AH110+'Portfólio kalkulačka'!D$10-'Portfólio kalkulačka'!D$13)*(1+'Portfólio kalkulačka'!$D$4/4)</f>
        <v>5444.5409935140815</v>
      </c>
    </row>
    <row r="110" spans="14:34" x14ac:dyDescent="0.25">
      <c r="N110" s="11">
        <v>40179</v>
      </c>
      <c r="O110" s="6">
        <f t="shared" si="13"/>
        <v>1</v>
      </c>
      <c r="P110" s="6">
        <f t="shared" si="14"/>
        <v>2010</v>
      </c>
      <c r="Q110" s="6">
        <v>1771.4</v>
      </c>
      <c r="R110" s="9">
        <f t="shared" si="15"/>
        <v>-3.5972789115646206E-2</v>
      </c>
      <c r="S110" s="7"/>
      <c r="V110" s="10">
        <v>50</v>
      </c>
      <c r="W110" s="8">
        <f>((W111+'Portfólio kalkulačka'!G$10)*(1+'#DATA_KALKULACKA'!R110))</f>
        <v>5539.8917573921135</v>
      </c>
      <c r="X110" s="26">
        <f>((X111+'Portfólio kalkulačka'!G$10*(1-'Portfólio kalkulačka'!G$11))*(1+'#DATA_KALKULACKA'!$R110))*(1-'Portfólio kalkulačka'!G$12)</f>
        <v>5334.8259277820607</v>
      </c>
      <c r="Y110" s="8">
        <f>((Y111+'Portfólio kalkulačka'!H$10*(1-'Portfólio kalkulačka'!H$11))*(1+'#DATA_KALKULACKA'!$R110))*(1-'Portfólio kalkulačka'!H$12)</f>
        <v>5208.9909235331734</v>
      </c>
      <c r="Z110" s="8">
        <f>((Z111+'Portfólio kalkulačka'!C$10-'Portfólio kalkulačka'!C$13))*(1+'#DATA_KALKULACKA'!$R110)</f>
        <v>4826.6405932185253</v>
      </c>
      <c r="AD110" s="22">
        <f>'Portfólio kalkulačka'!$D$4/12</f>
        <v>3.3333333333333335E-3</v>
      </c>
      <c r="AE110" s="4">
        <f>((('Portfólio kalkulačka'!G$10*(1-'Portfólio kalkulačka'!G$11)+AE111))*(1+'#DATA_KALKULACKA'!AD110))*(1-'Portfólio kalkulačka'!G$12)</f>
        <v>35932.481848774987</v>
      </c>
      <c r="AF110" s="4">
        <f>((('Portfólio kalkulačka'!H$10*(1-'Portfólio kalkulačka'!H$11)+AF111))*(1+'#DATA_KALKULACKA'!$AD110))*(1-'Portfólio kalkulačka'!H$12)</f>
        <v>32504.997510194953</v>
      </c>
      <c r="AG110" s="4">
        <f>(AG111+'Portfólio kalkulačka'!$C$10-'Portfólio kalkulačka'!$C$13)*(1+'Portfólio kalkulačka'!$D$4/12)</f>
        <v>35915.849541404437</v>
      </c>
      <c r="AH110" s="4">
        <f>(AH111+'Portfólio kalkulačka'!D$10-'Portfólio kalkulačka'!D$13)*(1+'Portfólio kalkulačka'!$D$4/4)</f>
        <v>5106.1346470436447</v>
      </c>
    </row>
    <row r="111" spans="14:34" x14ac:dyDescent="0.25">
      <c r="N111" s="11">
        <v>40148</v>
      </c>
      <c r="O111" s="6">
        <f t="shared" si="13"/>
        <v>12</v>
      </c>
      <c r="P111" s="6">
        <f t="shared" si="14"/>
        <v>2009</v>
      </c>
      <c r="Q111" s="6">
        <v>1837.5</v>
      </c>
      <c r="R111" s="9">
        <f t="shared" si="15"/>
        <v>1.9315685534870269E-2</v>
      </c>
      <c r="S111" s="7"/>
      <c r="V111" s="10">
        <v>50</v>
      </c>
      <c r="W111" s="8">
        <f>((W112+'Portfólio kalkulačka'!G$10)*(1+'#DATA_KALKULACKA'!R111))</f>
        <v>5646.6134719476167</v>
      </c>
      <c r="X111" s="26">
        <f>((X112+'Portfólio kalkulačka'!G$10*(1-'Portfólio kalkulačka'!G$11))*(1+'#DATA_KALKULACKA'!$R111))*(1-'Portfólio kalkulačka'!G$12)</f>
        <v>5440.4350217325464</v>
      </c>
      <c r="Y111" s="8">
        <f>((Y112+'Portfólio kalkulačka'!H$10*(1-'Portfólio kalkulačka'!H$11))*(1+'#DATA_KALKULACKA'!$R111))*(1-'Portfólio kalkulačka'!H$12)</f>
        <v>5313.5663973070605</v>
      </c>
      <c r="Z111" s="8">
        <f>((Z112+'Portfólio kalkulačka'!C$10-'Portfólio kalkulačka'!C$13))*(1+'#DATA_KALKULACKA'!$R111)</f>
        <v>4922.2472564294003</v>
      </c>
      <c r="AD111" s="22">
        <f>'Portfólio kalkulačka'!$D$4/12</f>
        <v>3.3333333333333335E-3</v>
      </c>
      <c r="AE111" s="4">
        <f>((('Portfólio kalkulačka'!G$10*(1-'Portfólio kalkulačka'!G$11)+AE112))*(1+'#DATA_KALKULACKA'!AD111))*(1-'Portfólio kalkulačka'!G$12)</f>
        <v>35749.953786452548</v>
      </c>
      <c r="AF111" s="4">
        <f>((('Portfólio kalkulačka'!H$10*(1-'Portfólio kalkulačka'!H$11)+AF112))*(1+'#DATA_KALKULACKA'!$AD111))*(1-'Portfólio kalkulačka'!H$12)</f>
        <v>32353.176184758227</v>
      </c>
      <c r="AG111" s="4">
        <f>(AG112+'Portfólio kalkulačka'!$C$10-'Portfólio kalkulačka'!$C$13)*(1+'Portfólio kalkulačka'!$D$4/12)</f>
        <v>35712.027782130666</v>
      </c>
      <c r="AH111" s="4">
        <f>(AH112+'Portfólio kalkulačka'!D$10-'Portfólio kalkulačka'!D$13)*(1+'Portfólio kalkulačka'!$D$4/4)</f>
        <v>4771.0788584590537</v>
      </c>
    </row>
    <row r="112" spans="14:34" x14ac:dyDescent="0.25">
      <c r="N112" s="11">
        <v>40118</v>
      </c>
      <c r="O112" s="6">
        <f t="shared" si="13"/>
        <v>11</v>
      </c>
      <c r="P112" s="6">
        <f t="shared" si="14"/>
        <v>2009</v>
      </c>
      <c r="Q112" s="6">
        <v>1802.68</v>
      </c>
      <c r="R112" s="9">
        <f t="shared" si="15"/>
        <v>5.9982242292743439E-2</v>
      </c>
      <c r="S112" s="7"/>
      <c r="V112" s="10">
        <v>50</v>
      </c>
      <c r="W112" s="8">
        <f>((W113+'Portfólio kalkulačka'!G$10)*(1+'#DATA_KALKULACKA'!R112))</f>
        <v>5439.6120672710376</v>
      </c>
      <c r="X112" s="26">
        <f>((X113+'Portfólio kalkulačka'!G$10*(1-'Portfólio kalkulačka'!G$11))*(1+'#DATA_KALKULACKA'!$R112))*(1-'Portfólio kalkulačka'!G$12)</f>
        <v>5243.6833118706891</v>
      </c>
      <c r="Y112" s="8">
        <f>((Y113+'Portfólio kalkulačka'!H$10*(1-'Portfólio kalkulačka'!H$11))*(1+'#DATA_KALKULACKA'!$R112))*(1-'Portfólio kalkulačka'!H$12)</f>
        <v>5122.7531016864687</v>
      </c>
      <c r="Z112" s="8">
        <f>((Z113+'Portfólio kalkulačka'!C$10-'Portfólio kalkulačka'!C$13))*(1+'#DATA_KALKULACKA'!$R112)</f>
        <v>4744.4723451538248</v>
      </c>
      <c r="AD112" s="22">
        <f>'Portfólio kalkulačka'!$D$4/12</f>
        <v>3.3333333333333335E-3</v>
      </c>
      <c r="AE112" s="4">
        <f>((('Portfólio kalkulačka'!G$10*(1-'Portfólio kalkulačka'!G$11)+AE113))*(1+'#DATA_KALKULACKA'!AD112))*(1-'Portfólio kalkulačka'!G$12)</f>
        <v>35567.850025892214</v>
      </c>
      <c r="AF112" s="4">
        <f>((('Portfólio kalkulačka'!H$10*(1-'Portfólio kalkulačka'!H$11)+AF113))*(1+'#DATA_KALKULACKA'!$AD112))*(1-'Portfólio kalkulačka'!H$12)</f>
        <v>32201.601572265768</v>
      </c>
      <c r="AG112" s="4">
        <f>(AG113+'Portfólio kalkulačka'!$C$10-'Portfólio kalkulačka'!$C$13)*(1+'Portfólio kalkulačka'!$D$4/12)</f>
        <v>35508.883171558802</v>
      </c>
      <c r="AH112" s="4">
        <f>(AH113+'Portfólio kalkulačka'!D$10-'Portfólio kalkulačka'!D$13)*(1+'Portfólio kalkulačka'!$D$4/4)</f>
        <v>4439.3404539198555</v>
      </c>
    </row>
    <row r="113" spans="14:34" x14ac:dyDescent="0.25">
      <c r="N113" s="11">
        <v>40087</v>
      </c>
      <c r="O113" s="6">
        <f t="shared" si="13"/>
        <v>10</v>
      </c>
      <c r="P113" s="6">
        <f t="shared" si="14"/>
        <v>2009</v>
      </c>
      <c r="Q113" s="6">
        <v>1700.67</v>
      </c>
      <c r="R113" s="9">
        <f t="shared" si="15"/>
        <v>-1.8576226584951946E-2</v>
      </c>
      <c r="S113" s="7"/>
      <c r="V113" s="10">
        <v>50</v>
      </c>
      <c r="W113" s="8">
        <f>((W114+'Portfólio kalkulačka'!G$10)*(1+'#DATA_KALKULACKA'!R113))</f>
        <v>5031.7954681062838</v>
      </c>
      <c r="X113" s="26">
        <f>((X114+'Portfólio kalkulačka'!G$10*(1-'Portfólio kalkulačka'!G$11))*(1+'#DATA_KALKULACKA'!$R113))*(1-'Portfólio kalkulačka'!G$12)</f>
        <v>4852.9058288762981</v>
      </c>
      <c r="Y113" s="8">
        <f>((Y114+'Portfólio kalkulačka'!H$10*(1-'Portfólio kalkulačka'!H$11))*(1+'#DATA_KALKULACKA'!$R113))*(1-'Portfólio kalkulačka'!H$12)</f>
        <v>4742.0967723641779</v>
      </c>
      <c r="Z113" s="8">
        <f>((Z114+'Portfólio kalkulačka'!C$10-'Portfólio kalkulačka'!C$13))*(1+'#DATA_KALKULACKA'!$R113)</f>
        <v>4391.4922910515206</v>
      </c>
      <c r="AD113" s="22">
        <f>'Portfólio kalkulačka'!$D$4/12</f>
        <v>3.3333333333333335E-3</v>
      </c>
      <c r="AE113" s="4">
        <f>((('Portfólio kalkulačka'!G$10*(1-'Portfólio kalkulačka'!G$11)+AE114))*(1+'#DATA_KALKULACKA'!AD113))*(1-'Portfólio kalkulačka'!G$12)</f>
        <v>35386.169580769019</v>
      </c>
      <c r="AF113" s="4">
        <f>((('Portfólio kalkulačka'!H$10*(1-'Portfólio kalkulačka'!H$11)+AF114))*(1+'#DATA_KALKULACKA'!$AD113))*(1-'Portfólio kalkulačka'!H$12)</f>
        <v>32050.273271803693</v>
      </c>
      <c r="AG113" s="4">
        <f>(AG114+'Portfólio kalkulačka'!$C$10-'Portfólio kalkulačka'!$C$13)*(1+'Portfólio kalkulačka'!$D$4/12)</f>
        <v>35306.413460025382</v>
      </c>
      <c r="AH113" s="4">
        <f>(AH114+'Portfólio kalkulačka'!D$10-'Portfólio kalkulačka'!D$13)*(1+'Portfólio kalkulačka'!$D$4/4)</f>
        <v>4110.8865880394605</v>
      </c>
    </row>
    <row r="114" spans="14:34" x14ac:dyDescent="0.25">
      <c r="N114" s="11">
        <v>40057</v>
      </c>
      <c r="O114" s="6">
        <f t="shared" si="13"/>
        <v>9</v>
      </c>
      <c r="P114" s="6">
        <f t="shared" si="14"/>
        <v>2009</v>
      </c>
      <c r="Q114" s="6">
        <v>1732.86</v>
      </c>
      <c r="R114" s="9">
        <f t="shared" si="15"/>
        <v>3.7317721428058281E-2</v>
      </c>
      <c r="S114" s="7"/>
      <c r="V114" s="10">
        <v>50</v>
      </c>
      <c r="W114" s="8">
        <f>((W115+'Portfólio kalkulačka'!G$10)*(1+'#DATA_KALKULACKA'!R114))</f>
        <v>5027.0364590794534</v>
      </c>
      <c r="X114" s="26">
        <f>((X115+'Portfólio kalkulačka'!G$10*(1-'Portfólio kalkulačka'!G$11))*(1+'#DATA_KALKULACKA'!$R114))*(1-'Portfólio kalkulačka'!G$12)</f>
        <v>4850.7105369327537</v>
      </c>
      <c r="Y114" s="8">
        <f>((Y115+'Portfólio kalkulačka'!H$10*(1-'Portfólio kalkulačka'!H$11))*(1+'#DATA_KALKULACKA'!$R114))*(1-'Portfólio kalkulačka'!H$12)</f>
        <v>4741.0825347294685</v>
      </c>
      <c r="Z114" s="8">
        <f>((Z115+'Portfólio kalkulačka'!C$10-'Portfólio kalkulačka'!C$13))*(1+'#DATA_KALKULACKA'!$R114)</f>
        <v>4390.113729572191</v>
      </c>
      <c r="AD114" s="22">
        <f>'Portfólio kalkulačka'!$D$4/12</f>
        <v>3.3333333333333335E-3</v>
      </c>
      <c r="AE114" s="4">
        <f>((('Portfólio kalkulačka'!G$10*(1-'Portfólio kalkulačka'!G$11)+AE115))*(1+'#DATA_KALKULACKA'!AD114))*(1-'Portfólio kalkulačka'!G$12)</f>
        <v>35204.911467050792</v>
      </c>
      <c r="AF114" s="4">
        <f>((('Portfólio kalkulačka'!H$10*(1-'Portfólio kalkulačka'!H$11)+AF115))*(1+'#DATA_KALKULACKA'!$AD114))*(1-'Portfólio kalkulačka'!H$12)</f>
        <v>31899.190883109615</v>
      </c>
      <c r="AG114" s="4">
        <f>(AG115+'Portfólio kalkulačka'!$C$10-'Portfólio kalkulačka'!$C$13)*(1+'Portfólio kalkulačka'!$D$4/12)</f>
        <v>35104.616405340908</v>
      </c>
      <c r="AH114" s="4">
        <f>(AH115+'Portfólio kalkulačka'!D$10-'Portfólio kalkulačka'!D$13)*(1+'Portfólio kalkulačka'!$D$4/4)</f>
        <v>3785.6847406331294</v>
      </c>
    </row>
    <row r="115" spans="14:34" x14ac:dyDescent="0.25">
      <c r="N115" s="11">
        <v>40026</v>
      </c>
      <c r="O115" s="6">
        <f t="shared" si="13"/>
        <v>8</v>
      </c>
      <c r="P115" s="6">
        <f t="shared" si="14"/>
        <v>2009</v>
      </c>
      <c r="Q115" s="6">
        <v>1670.52</v>
      </c>
      <c r="R115" s="9">
        <f t="shared" si="15"/>
        <v>3.6103478859524557E-2</v>
      </c>
      <c r="S115" s="7"/>
      <c r="V115" s="10">
        <v>50</v>
      </c>
      <c r="W115" s="8">
        <f>((W116+'Portfólio kalkulačka'!G$10)*(1+'#DATA_KALKULACKA'!R115))</f>
        <v>4746.1877737505683</v>
      </c>
      <c r="X115" s="26">
        <f>((X116+'Portfólio kalkulačka'!G$10*(1-'Portfólio kalkulačka'!G$11))*(1+'#DATA_KALKULACKA'!$R115))*(1-'Portfólio kalkulačka'!G$12)</f>
        <v>4581.886099536805</v>
      </c>
      <c r="Y115" s="8">
        <f>((Y116+'Portfólio kalkulačka'!H$10*(1-'Portfólio kalkulačka'!H$11))*(1+'#DATA_KALKULACKA'!$R115))*(1-'Portfólio kalkulačka'!H$12)</f>
        <v>4479.3042186549683</v>
      </c>
      <c r="Z115" s="8">
        <f>((Z116+'Portfólio kalkulačka'!C$10-'Portfólio kalkulačka'!C$13))*(1+'#DATA_KALKULACKA'!$R115)</f>
        <v>4147.6784723087485</v>
      </c>
      <c r="AD115" s="22">
        <f>'Portfólio kalkulačka'!$D$4/12</f>
        <v>3.3333333333333335E-3</v>
      </c>
      <c r="AE115" s="4">
        <f>((('Portfólio kalkulačka'!G$10*(1-'Portfólio kalkulačka'!G$11)+AE116))*(1+'#DATA_KALKULACKA'!AD115))*(1-'Portfólio kalkulačka'!G$12)</f>
        <v>35024.074702992817</v>
      </c>
      <c r="AF115" s="4">
        <f>((('Portfólio kalkulačka'!H$10*(1-'Portfólio kalkulačka'!H$11)+AF116))*(1+'#DATA_KALKULACKA'!$AD115))*(1-'Portfólio kalkulačka'!H$12)</f>
        <v>31748.354006571586</v>
      </c>
      <c r="AG115" s="4">
        <f>(AG116+'Portfólio kalkulačka'!$C$10-'Portfólio kalkulačka'!$C$13)*(1+'Portfólio kalkulačka'!$D$4/12)</f>
        <v>34903.489772765024</v>
      </c>
      <c r="AH115" s="4">
        <f>(AH116+'Portfólio kalkulačka'!D$10-'Portfólio kalkulačka'!D$13)*(1+'Portfólio kalkulačka'!$D$4/4)</f>
        <v>3463.7027134981481</v>
      </c>
    </row>
    <row r="116" spans="14:34" x14ac:dyDescent="0.25">
      <c r="N116" s="11">
        <v>39995</v>
      </c>
      <c r="O116" s="6">
        <f t="shared" si="13"/>
        <v>7</v>
      </c>
      <c r="P116" s="6">
        <f t="shared" si="14"/>
        <v>2009</v>
      </c>
      <c r="Q116" s="6">
        <v>1612.31</v>
      </c>
      <c r="R116" s="9">
        <f t="shared" si="15"/>
        <v>7.5633447636329593E-2</v>
      </c>
      <c r="S116" s="7"/>
      <c r="V116" s="10">
        <v>50</v>
      </c>
      <c r="W116" s="8">
        <f>((W117+'Portfólio kalkulačka'!G$10)*(1+'#DATA_KALKULACKA'!R116))</f>
        <v>4480.8047850344683</v>
      </c>
      <c r="X116" s="26">
        <f>((X117+'Portfólio kalkulačka'!G$10*(1-'Portfólio kalkulačka'!G$11))*(1+'#DATA_KALKULACKA'!$R116))*(1-'Portfólio kalkulačka'!G$12)</f>
        <v>4327.6549294452761</v>
      </c>
      <c r="Y116" s="8">
        <f>((Y117+'Portfólio kalkulačka'!H$10*(1-'Portfólio kalkulačka'!H$11))*(1+'#DATA_KALKULACKA'!$R116))*(1-'Portfólio kalkulačka'!H$12)</f>
        <v>4231.5828950589903</v>
      </c>
      <c r="Z116" s="8">
        <f>((Z117+'Portfólio kalkulačka'!C$10-'Portfólio kalkulačka'!C$13))*(1+'#DATA_KALKULACKA'!$R116)</f>
        <v>3918.6508019587427</v>
      </c>
      <c r="AD116" s="22">
        <f>'Portfólio kalkulačka'!$D$4/12</f>
        <v>3.3333333333333335E-3</v>
      </c>
      <c r="AE116" s="4">
        <f>((('Portfólio kalkulačka'!G$10*(1-'Portfólio kalkulačka'!G$11)+AE117))*(1+'#DATA_KALKULACKA'!AD116))*(1-'Portfólio kalkulačka'!G$12)</f>
        <v>34843.658309132537</v>
      </c>
      <c r="AF116" s="4">
        <f>((('Portfólio kalkulačka'!H$10*(1-'Portfólio kalkulačka'!H$11)+AF117))*(1+'#DATA_KALKULACKA'!$AD116))*(1-'Portfólio kalkulačka'!H$12)</f>
        <v>31597.762243227025</v>
      </c>
      <c r="AG116" s="4">
        <f>(AG117+'Portfólio kalkulačka'!$C$10-'Portfólio kalkulačka'!$C$13)*(1+'Portfólio kalkulačka'!$D$4/12)</f>
        <v>34703.031334981752</v>
      </c>
      <c r="AH116" s="4">
        <f>(AH117+'Portfólio kalkulačka'!D$10-'Portfólio kalkulačka'!D$13)*(1+'Portfólio kalkulačka'!$D$4/4)</f>
        <v>3144.9086272258892</v>
      </c>
    </row>
    <row r="117" spans="14:34" x14ac:dyDescent="0.25">
      <c r="N117" s="11">
        <v>39965</v>
      </c>
      <c r="O117" s="6">
        <f t="shared" si="13"/>
        <v>6</v>
      </c>
      <c r="P117" s="6">
        <f t="shared" si="14"/>
        <v>2009</v>
      </c>
      <c r="Q117" s="6">
        <v>1498.94</v>
      </c>
      <c r="R117" s="9">
        <f t="shared" si="15"/>
        <v>1.9853339304932768E-3</v>
      </c>
      <c r="S117" s="7"/>
      <c r="V117" s="10">
        <v>50</v>
      </c>
      <c r="W117" s="8">
        <f>((W118+'Portfólio kalkulačka'!G$10)*(1+'#DATA_KALKULACKA'!R117))</f>
        <v>4065.735822812961</v>
      </c>
      <c r="X117" s="26">
        <f>((X118+'Portfólio kalkulačka'!G$10*(1-'Portfólio kalkulačka'!G$11))*(1+'#DATA_KALKULACKA'!$R117))*(1-'Portfólio kalkulačka'!G$12)</f>
        <v>3928.3821215591997</v>
      </c>
      <c r="Y117" s="8">
        <f>((Y118+'Portfólio kalkulačka'!H$10*(1-'Portfólio kalkulačka'!H$11))*(1+'#DATA_KALKULACKA'!$R117))*(1-'Portfólio kalkulačka'!H$12)</f>
        <v>3841.7372887064184</v>
      </c>
      <c r="Z117" s="8">
        <f>((Z118+'Portfólio kalkulačka'!C$10-'Portfólio kalkulačka'!C$13))*(1+'#DATA_KALKULACKA'!$R117)</f>
        <v>3558.6098443153228</v>
      </c>
      <c r="AD117" s="22">
        <f>'Portfólio kalkulačka'!$D$4/12</f>
        <v>3.3333333333333335E-3</v>
      </c>
      <c r="AE117" s="4">
        <f>((('Portfólio kalkulačka'!G$10*(1-'Portfólio kalkulačka'!G$11)+AE118))*(1+'#DATA_KALKULACKA'!AD117))*(1-'Portfólio kalkulačka'!G$12)</f>
        <v>34663.66130828423</v>
      </c>
      <c r="AF117" s="4">
        <f>((('Portfólio kalkulačka'!H$10*(1-'Portfólio kalkulačka'!H$11)+AF118))*(1+'#DATA_KALKULACKA'!$AD117))*(1-'Portfólio kalkulačka'!H$12)</f>
        <v>31447.415194761681</v>
      </c>
      <c r="AG117" s="4">
        <f>(AG118+'Portfólio kalkulačka'!$C$10-'Portfólio kalkulačka'!$C$13)*(1+'Portfólio kalkulačka'!$D$4/12)</f>
        <v>34503.238872074835</v>
      </c>
      <c r="AH117" s="4">
        <f>(AH118+'Portfólio kalkulačka'!D$10-'Portfólio kalkulačka'!D$13)*(1+'Portfólio kalkulačka'!$D$4/4)</f>
        <v>2829.2709180454349</v>
      </c>
    </row>
    <row r="118" spans="14:34" x14ac:dyDescent="0.25">
      <c r="N118" s="11">
        <v>39934</v>
      </c>
      <c r="O118" s="6">
        <f t="shared" si="13"/>
        <v>5</v>
      </c>
      <c r="P118" s="6">
        <f t="shared" si="14"/>
        <v>2009</v>
      </c>
      <c r="Q118" s="6">
        <v>1495.97</v>
      </c>
      <c r="R118" s="9">
        <f t="shared" si="15"/>
        <v>5.5931617174761604E-2</v>
      </c>
      <c r="S118" s="7"/>
      <c r="V118" s="10">
        <v>50</v>
      </c>
      <c r="W118" s="8">
        <f>((W119+'Portfólio kalkulačka'!G$10)*(1+'#DATA_KALKULACKA'!R118))</f>
        <v>3957.6799730833154</v>
      </c>
      <c r="X118" s="26">
        <f>((X119+'Portfólio kalkulačka'!G$10*(1-'Portfólio kalkulačka'!G$11))*(1+'#DATA_KALKULACKA'!$R118))*(1-'Portfólio kalkulačka'!G$12)</f>
        <v>3825.5229474266689</v>
      </c>
      <c r="Y118" s="8">
        <f>((Y119+'Portfólio kalkulačka'!H$10*(1-'Portfólio kalkulačka'!H$11))*(1+'#DATA_KALKULACKA'!$R118))*(1-'Portfólio kalkulačka'!H$12)</f>
        <v>3741.6543821643718</v>
      </c>
      <c r="Z118" s="8">
        <f>((Z119+'Portfólio kalkulačka'!C$10-'Portfólio kalkulačka'!C$13))*(1+'#DATA_KALKULACKA'!$R118)</f>
        <v>3467.058814095556</v>
      </c>
      <c r="AD118" s="22">
        <f>'Portfólio kalkulačka'!$D$4/12</f>
        <v>3.3333333333333335E-3</v>
      </c>
      <c r="AE118" s="4">
        <f>((('Portfólio kalkulačka'!G$10*(1-'Portfólio kalkulačka'!G$11)+AE119))*(1+'#DATA_KALKULACKA'!AD118))*(1-'Portfólio kalkulačka'!G$12)</f>
        <v>34484.082725533728</v>
      </c>
      <c r="AF118" s="4">
        <f>((('Portfólio kalkulačka'!H$10*(1-'Portfólio kalkulačka'!H$11)+AF119))*(1+'#DATA_KALKULACKA'!$AD118))*(1-'Portfólio kalkulačka'!H$12)</f>
        <v>31297.312463508573</v>
      </c>
      <c r="AG118" s="4">
        <f>(AG119+'Portfólio kalkulačka'!$C$10-'Portfólio kalkulačka'!$C$13)*(1+'Portfólio kalkulačka'!$D$4/12)</f>
        <v>34304.110171503155</v>
      </c>
      <c r="AH118" s="4">
        <f>(AH119+'Portfólio kalkulačka'!D$10-'Portfólio kalkulačka'!D$13)*(1+'Portfólio kalkulačka'!$D$4/4)</f>
        <v>2516.7583346984502</v>
      </c>
    </row>
    <row r="119" spans="14:34" x14ac:dyDescent="0.25">
      <c r="N119" s="11">
        <v>39904</v>
      </c>
      <c r="O119" s="6">
        <f t="shared" si="13"/>
        <v>4</v>
      </c>
      <c r="P119" s="6">
        <f t="shared" si="14"/>
        <v>2009</v>
      </c>
      <c r="Q119" s="6">
        <v>1416.73</v>
      </c>
      <c r="R119" s="9">
        <f t="shared" si="15"/>
        <v>9.570913703228201E-2</v>
      </c>
      <c r="S119" s="7"/>
      <c r="V119" s="10">
        <v>50</v>
      </c>
      <c r="W119" s="8">
        <f>((W120+'Portfólio kalkulačka'!G$10)*(1+'#DATA_KALKULACKA'!R119))</f>
        <v>3648.0457149985127</v>
      </c>
      <c r="X119" s="26">
        <f>((X120+'Portfólio kalkulačka'!G$10*(1-'Portfólio kalkulačka'!G$11))*(1+'#DATA_KALKULACKA'!$R119))*(1-'Portfólio kalkulačka'!G$12)</f>
        <v>3527.5154271752613</v>
      </c>
      <c r="Y119" s="8">
        <f>((Y120+'Portfólio kalkulačka'!H$10*(1-'Portfólio kalkulačka'!H$11))*(1+'#DATA_KALKULACKA'!$R119))*(1-'Portfólio kalkulačka'!H$12)</f>
        <v>3450.4969233305487</v>
      </c>
      <c r="Z119" s="8">
        <f>((Z120+'Portfólio kalkulačka'!C$10-'Portfólio kalkulačka'!C$13))*(1+'#DATA_KALKULACKA'!$R119)</f>
        <v>3198.9122567254667</v>
      </c>
      <c r="AD119" s="22">
        <f>'Portfólio kalkulačka'!$D$4/12</f>
        <v>3.3333333333333335E-3</v>
      </c>
      <c r="AE119" s="4">
        <f>((('Portfólio kalkulačka'!G$10*(1-'Portfólio kalkulačka'!G$11)+AE120))*(1+'#DATA_KALKULACKA'!AD119))*(1-'Portfólio kalkulačka'!G$12)</f>
        <v>34304.921588233141</v>
      </c>
      <c r="AF119" s="4">
        <f>((('Portfólio kalkulačka'!H$10*(1-'Portfólio kalkulačka'!H$11)+AF120))*(1+'#DATA_KALKULACKA'!$AD119))*(1-'Portfólio kalkulačka'!H$12)</f>
        <v>31147.45365244694</v>
      </c>
      <c r="AG119" s="4">
        <f>(AG120+'Portfólio kalkulačka'!$C$10-'Portfólio kalkulačka'!$C$13)*(1+'Portfólio kalkulačka'!$D$4/12)</f>
        <v>34105.643028076229</v>
      </c>
      <c r="AH119" s="4">
        <f>(AH120+'Portfólio kalkulačka'!D$10-'Portfólio kalkulačka'!D$13)*(1+'Portfólio kalkulačka'!$D$4/4)</f>
        <v>2207.339935345</v>
      </c>
    </row>
    <row r="120" spans="14:34" x14ac:dyDescent="0.25">
      <c r="N120" s="11">
        <v>39873</v>
      </c>
      <c r="O120" s="6">
        <f t="shared" si="13"/>
        <v>3</v>
      </c>
      <c r="P120" s="6">
        <f t="shared" si="14"/>
        <v>2009</v>
      </c>
      <c r="Q120" s="6">
        <v>1292.98</v>
      </c>
      <c r="R120" s="9">
        <f t="shared" si="15"/>
        <v>8.7597994683893635E-2</v>
      </c>
      <c r="S120" s="7"/>
      <c r="V120" s="10">
        <v>50</v>
      </c>
      <c r="W120" s="8">
        <f>((W121+'Portfólio kalkulačka'!G$10)*(1+'#DATA_KALKULACKA'!R120))</f>
        <v>3229.3924379230884</v>
      </c>
      <c r="X120" s="26">
        <f>((X121+'Portfólio kalkulačka'!G$10*(1-'Portfólio kalkulačka'!G$11))*(1+'#DATA_KALKULACKA'!$R120))*(1-'Portfólio kalkulačka'!G$12)</f>
        <v>3123.6129675369111</v>
      </c>
      <c r="Y120" s="8">
        <f>((Y121+'Portfólio kalkulačka'!H$10*(1-'Portfólio kalkulačka'!H$11))*(1+'#DATA_KALKULACKA'!$R120))*(1-'Portfólio kalkulačka'!H$12)</f>
        <v>3055.4619280797751</v>
      </c>
      <c r="Z120" s="8">
        <f>((Z121+'Portfólio kalkulačka'!C$10-'Portfólio kalkulačka'!C$13))*(1+'#DATA_KALKULACKA'!$R120)</f>
        <v>2834.9903543377313</v>
      </c>
      <c r="AD120" s="22">
        <f>'Portfólio kalkulačka'!$D$4/12</f>
        <v>3.3333333333333335E-3</v>
      </c>
      <c r="AE120" s="4">
        <f>((('Portfólio kalkulačka'!G$10*(1-'Portfólio kalkulačka'!G$11)+AE121))*(1+'#DATA_KALKULACKA'!AD120))*(1-'Portfólio kalkulačka'!G$12)</f>
        <v>34126.176925995569</v>
      </c>
      <c r="AF120" s="4">
        <f>((('Portfólio kalkulačka'!H$10*(1-'Portfólio kalkulačka'!H$11)+AF121))*(1+'#DATA_KALKULACKA'!$AD120))*(1-'Portfólio kalkulačka'!H$12)</f>
        <v>30997.83836520118</v>
      </c>
      <c r="AG120" s="4">
        <f>(AG121+'Portfólio kalkulačka'!$C$10-'Portfólio kalkulačka'!$C$13)*(1+'Portfólio kalkulačka'!$D$4/12)</f>
        <v>33907.835243929796</v>
      </c>
      <c r="AH120" s="4">
        <f>(AH121+'Portfólio kalkulačka'!D$10-'Portfólio kalkulačka'!D$13)*(1+'Portfólio kalkulačka'!$D$4/4)</f>
        <v>1900.9850845000001</v>
      </c>
    </row>
    <row r="121" spans="14:34" x14ac:dyDescent="0.25">
      <c r="N121" s="11">
        <v>39845</v>
      </c>
      <c r="O121" s="6">
        <f t="shared" si="13"/>
        <v>2</v>
      </c>
      <c r="P121" s="6">
        <f t="shared" si="14"/>
        <v>2009</v>
      </c>
      <c r="Q121" s="6">
        <v>1188.8399999999999</v>
      </c>
      <c r="R121" s="9">
        <f t="shared" si="15"/>
        <v>-0.10647796709532441</v>
      </c>
      <c r="S121" s="7"/>
      <c r="V121" s="10">
        <v>50</v>
      </c>
      <c r="W121" s="8">
        <f>((W122+'Portfólio kalkulačka'!G$10)*(1+'#DATA_KALKULACKA'!R121))</f>
        <v>2869.2887019911245</v>
      </c>
      <c r="X121" s="26">
        <f>((X122+'Portfólio kalkulačka'!G$10*(1-'Portfólio kalkulačka'!G$11))*(1+'#DATA_KALKULACKA'!$R121))*(1-'Portfólio kalkulačka'!G$12)</f>
        <v>2775.9038914446792</v>
      </c>
      <c r="Y121" s="8">
        <f>((Y122+'Portfólio kalkulačka'!H$10*(1-'Portfólio kalkulačka'!H$11))*(1+'#DATA_KALKULACKA'!$R121))*(1-'Portfólio kalkulačka'!H$12)</f>
        <v>2715.1510683541683</v>
      </c>
      <c r="Z121" s="8">
        <f>((Z122+'Portfólio kalkulačka'!C$10-'Portfólio kalkulačka'!C$13))*(1+'#DATA_KALKULACKA'!$R121)</f>
        <v>2522.1527965249797</v>
      </c>
      <c r="AD121" s="22">
        <f>'Portfólio kalkulačka'!$D$4/12</f>
        <v>3.3333333333333335E-3</v>
      </c>
      <c r="AE121" s="4">
        <f>((('Portfólio kalkulačka'!G$10*(1-'Portfólio kalkulačka'!G$11)+AE122))*(1+'#DATA_KALKULACKA'!AD121))*(1-'Portfólio kalkulačka'!G$12)</f>
        <v>33947.847770689863</v>
      </c>
      <c r="AF121" s="4">
        <f>((('Portfólio kalkulačka'!H$10*(1-'Portfólio kalkulačka'!H$11)+AF122))*(1+'#DATA_KALKULACKA'!$AD121))*(1-'Portfólio kalkulačka'!H$12)</f>
        <v>30848.466206039815</v>
      </c>
      <c r="AG121" s="4">
        <f>(AG122+'Portfólio kalkulačka'!$C$10-'Portfólio kalkulačka'!$C$13)*(1+'Portfólio kalkulačka'!$D$4/12)</f>
        <v>33710.684628501454</v>
      </c>
      <c r="AH121" s="4">
        <f>(AH122+'Portfólio kalkulačka'!D$10-'Portfólio kalkulačka'!D$13)*(1+'Portfólio kalkulačka'!$D$4/4)</f>
        <v>1597.66345</v>
      </c>
    </row>
    <row r="122" spans="14:34" x14ac:dyDescent="0.25">
      <c r="N122" s="11">
        <v>39814</v>
      </c>
      <c r="O122" s="6">
        <f t="shared" si="13"/>
        <v>1</v>
      </c>
      <c r="P122" s="6">
        <f t="shared" si="14"/>
        <v>2009</v>
      </c>
      <c r="Q122" s="6">
        <v>1330.51</v>
      </c>
      <c r="R122" s="9">
        <f t="shared" si="15"/>
        <v>-8.4288840864980952E-2</v>
      </c>
      <c r="S122" s="7"/>
      <c r="V122" s="10">
        <v>50</v>
      </c>
      <c r="W122" s="8">
        <f>((W123+'Portfólio kalkulačka'!G$10)*(1+'#DATA_KALKULACKA'!R122))</f>
        <v>3111.2120309597685</v>
      </c>
      <c r="X122" s="26">
        <f>((X123+'Portfólio kalkulačka'!G$10*(1-'Portfólio kalkulačka'!G$11))*(1+'#DATA_KALKULACKA'!$R122))*(1-'Portfólio kalkulačka'!G$12)</f>
        <v>3010.8086803586839</v>
      </c>
      <c r="Y122" s="8">
        <f>((Y123+'Portfólio kalkulačka'!H$10*(1-'Portfólio kalkulačka'!H$11))*(1+'#DATA_KALKULACKA'!$R122))*(1-'Portfólio kalkulačka'!H$12)</f>
        <v>2944.8809398775816</v>
      </c>
      <c r="Z122" s="8">
        <f>((Z123+'Portfólio kalkulačka'!C$10-'Portfólio kalkulačka'!C$13))*(1+'#DATA_KALKULACKA'!$R122)</f>
        <v>2738.2091259584563</v>
      </c>
      <c r="AD122" s="22">
        <f>'Portfólio kalkulačka'!$D$4/12</f>
        <v>3.3333333333333335E-3</v>
      </c>
      <c r="AE122" s="4">
        <f>((('Portfólio kalkulačka'!G$10*(1-'Portfólio kalkulačka'!G$11)+AE123))*(1+'#DATA_KALKULACKA'!AD122))*(1-'Portfólio kalkulačka'!G$12)</f>
        <v>33769.933156435371</v>
      </c>
      <c r="AF122" s="4">
        <f>((('Portfólio kalkulačka'!H$10*(1-'Portfólio kalkulačka'!H$11)+AF123))*(1+'#DATA_KALKULACKA'!$AD122))*(1-'Portfólio kalkulačka'!H$12)</f>
        <v>30699.336779874437</v>
      </c>
      <c r="AG122" s="4">
        <f>(AG123+'Portfólio kalkulačka'!$C$10-'Portfólio kalkulačka'!$C$13)*(1+'Portfólio kalkulačka'!$D$4/12)</f>
        <v>33514.188998506434</v>
      </c>
      <c r="AH122" s="4">
        <f>('Portfólio kalkulačka'!D$9+'Portfólio kalkulačka'!D$10-'Portfólio kalkulačka'!D$13)*(1+'Portfólio kalkulačka'!$D$4/4)</f>
        <v>1297.345</v>
      </c>
    </row>
    <row r="123" spans="14:34" x14ac:dyDescent="0.25">
      <c r="N123" s="11">
        <v>39783</v>
      </c>
      <c r="O123" s="6">
        <f t="shared" si="13"/>
        <v>12</v>
      </c>
      <c r="P123" s="6">
        <f t="shared" si="14"/>
        <v>2008</v>
      </c>
      <c r="Q123" s="6">
        <v>1452.98</v>
      </c>
      <c r="R123" s="9">
        <f t="shared" si="15"/>
        <v>1.0642145679149709E-2</v>
      </c>
      <c r="S123" s="7"/>
      <c r="V123" s="10">
        <v>50</v>
      </c>
      <c r="W123" s="8">
        <f>((W124+'Portfólio kalkulačka'!G$10)*(1+'#DATA_KALKULACKA'!R123))</f>
        <v>3297.5910415885069</v>
      </c>
      <c r="X123" s="26">
        <f>((X124+'Portfólio kalkulačka'!G$10*(1-'Portfólio kalkulačka'!G$11))*(1+'#DATA_KALKULACKA'!$R123))*(1-'Portfólio kalkulačka'!G$12)</f>
        <v>3192.2370596295914</v>
      </c>
      <c r="Y123" s="8">
        <f>((Y124+'Portfólio kalkulačka'!H$10*(1-'Portfólio kalkulačka'!H$11))*(1+'#DATA_KALKULACKA'!$R123))*(1-'Portfólio kalkulačka'!H$12)</f>
        <v>3122.4260285531518</v>
      </c>
      <c r="Z123" s="8">
        <f>((Z124+'Portfólio kalkulačka'!C$10-'Portfólio kalkulačka'!C$13))*(1+'#DATA_KALKULACKA'!$R123)</f>
        <v>2905.7541851133155</v>
      </c>
      <c r="AD123" s="22">
        <f>'Portfólio kalkulačka'!$D$4/12</f>
        <v>3.3333333333333335E-3</v>
      </c>
      <c r="AE123" s="4">
        <f>((('Portfólio kalkulačka'!G$10*(1-'Portfólio kalkulačka'!G$11)+AE124))*(1+'#DATA_KALKULACKA'!AD123))*(1-'Portfólio kalkulačka'!G$12)</f>
        <v>33592.432119596706</v>
      </c>
      <c r="AF123" s="4">
        <f>((('Portfólio kalkulačka'!H$10*(1-'Portfólio kalkulačka'!H$11)+AF124))*(1+'#DATA_KALKULACKA'!$AD123))*(1-'Portfólio kalkulačka'!H$12)</f>
        <v>30550.44969225867</v>
      </c>
      <c r="AG123" s="4">
        <f>(AG124+'Portfólio kalkulačka'!$C$10-'Portfólio kalkulačka'!$C$13)*(1+'Portfólio kalkulačka'!$D$4/12)</f>
        <v>33318.346177913387</v>
      </c>
    </row>
    <row r="124" spans="14:34" x14ac:dyDescent="0.25">
      <c r="N124" s="11">
        <v>39753</v>
      </c>
      <c r="O124" s="6">
        <f t="shared" si="13"/>
        <v>11</v>
      </c>
      <c r="P124" s="6">
        <f t="shared" si="14"/>
        <v>2008</v>
      </c>
      <c r="Q124" s="6">
        <v>1437.68</v>
      </c>
      <c r="R124" s="9">
        <f t="shared" si="15"/>
        <v>-7.1751861106268605E-2</v>
      </c>
      <c r="S124" s="7"/>
      <c r="V124" s="10">
        <v>50</v>
      </c>
      <c r="W124" s="8">
        <f>((W125+'Portfólio kalkulačka'!G$10)*(1+'#DATA_KALKULACKA'!R124))</f>
        <v>3162.8671342144867</v>
      </c>
      <c r="X124" s="26">
        <f>((X125+'Portfólio kalkulačka'!G$10*(1-'Portfólio kalkulačka'!G$11))*(1+'#DATA_KALKULACKA'!$R124))*(1-'Portfólio kalkulačka'!G$12)</f>
        <v>3062.7843227529247</v>
      </c>
      <c r="Y124" s="8">
        <f>((Y125+'Portfólio kalkulačka'!H$10*(1-'Portfólio kalkulačka'!H$11))*(1+'#DATA_KALKULACKA'!$R124))*(1-'Portfólio kalkulačka'!H$12)</f>
        <v>2995.8077965595621</v>
      </c>
      <c r="Z124" s="8">
        <f>((Z125+'Portfólio kalkulačka'!C$10-'Portfólio kalkulačka'!C$13))*(1+'#DATA_KALKULACKA'!$R124)</f>
        <v>2790.6563523611553</v>
      </c>
      <c r="AD124" s="22">
        <f>'Portfólio kalkulačka'!$D$4/12</f>
        <v>3.3333333333333335E-3</v>
      </c>
      <c r="AE124" s="4">
        <f>((('Portfólio kalkulačka'!G$10*(1-'Portfólio kalkulačka'!G$11)+AE125))*(1+'#DATA_KALKULACKA'!AD124))*(1-'Portfólio kalkulačka'!G$12)</f>
        <v>33415.343698778554</v>
      </c>
      <c r="AF124" s="4">
        <f>((('Portfólio kalkulačka'!H$10*(1-'Portfólio kalkulačka'!H$11)+AF125))*(1+'#DATA_KALKULACKA'!$AD124))*(1-'Portfólio kalkulačka'!H$12)</f>
        <v>30401.804549387118</v>
      </c>
      <c r="AG124" s="4">
        <f>(AG125+'Portfólio kalkulačka'!$C$10-'Portfólio kalkulačka'!$C$13)*(1+'Portfólio kalkulačka'!$D$4/12)</f>
        <v>33123.153997920315</v>
      </c>
    </row>
    <row r="125" spans="14:34" x14ac:dyDescent="0.25">
      <c r="N125" s="11">
        <v>39722</v>
      </c>
      <c r="O125" s="6">
        <f t="shared" si="13"/>
        <v>10</v>
      </c>
      <c r="P125" s="6">
        <f t="shared" si="14"/>
        <v>2008</v>
      </c>
      <c r="Q125" s="6">
        <v>1548.81</v>
      </c>
      <c r="R125" s="9">
        <f t="shared" si="15"/>
        <v>-0.1679506188757092</v>
      </c>
      <c r="S125" s="7"/>
      <c r="V125" s="10">
        <v>50</v>
      </c>
      <c r="W125" s="8">
        <f>((W126+'Portfólio kalkulačka'!G$10)*(1+'#DATA_KALKULACKA'!R125))</f>
        <v>3307.3509029427541</v>
      </c>
      <c r="X125" s="26">
        <f>((X126+'Portfólio kalkulačka'!G$10*(1-'Portfólio kalkulačka'!G$11))*(1+'#DATA_KALKULACKA'!$R125))*(1-'Portfólio kalkulačka'!G$12)</f>
        <v>3203.8347103175161</v>
      </c>
      <c r="Y125" s="8">
        <f>((Y126+'Portfólio kalkulačka'!H$10*(1-'Portfólio kalkulačka'!H$11))*(1+'#DATA_KALKULACKA'!$R125))*(1-'Portfólio kalkulačka'!H$12)</f>
        <v>3133.8740739713635</v>
      </c>
      <c r="Z125" s="8">
        <f>((Z126+'Portfólio kalkulačka'!C$10-'Portfólio kalkulačka'!C$13))*(1+'#DATA_KALKULACKA'!$R125)</f>
        <v>2921.8689173532921</v>
      </c>
      <c r="AD125" s="22">
        <f>'Portfólio kalkulačka'!$D$4/12</f>
        <v>3.3333333333333335E-3</v>
      </c>
      <c r="AE125" s="4">
        <f>((('Portfólio kalkulačka'!G$10*(1-'Portfólio kalkulačka'!G$11)+AE126))*(1+'#DATA_KALKULACKA'!AD125))*(1-'Portfólio kalkulačka'!G$12)</f>
        <v>33238.666934820416</v>
      </c>
      <c r="AF125" s="4">
        <f>((('Portfólio kalkulačka'!H$10*(1-'Portfólio kalkulačka'!H$11)+AF126))*(1+'#DATA_KALKULACKA'!$AD125))*(1-'Portfólio kalkulačka'!H$12)</f>
        <v>30253.400958094324</v>
      </c>
      <c r="AG125" s="4">
        <f>(AG126+'Portfólio kalkulačka'!$C$10-'Portfólio kalkulačka'!$C$13)*(1+'Portfólio kalkulačka'!$D$4/12)</f>
        <v>32928.610296930543</v>
      </c>
    </row>
    <row r="126" spans="14:34" x14ac:dyDescent="0.25">
      <c r="N126" s="11">
        <v>39692</v>
      </c>
      <c r="O126" s="6">
        <f t="shared" si="13"/>
        <v>9</v>
      </c>
      <c r="P126" s="6">
        <f t="shared" si="14"/>
        <v>2008</v>
      </c>
      <c r="Q126" s="6">
        <v>1861.44</v>
      </c>
      <c r="R126" s="9">
        <f t="shared" si="15"/>
        <v>-8.9105616262056306E-2</v>
      </c>
      <c r="S126" s="7"/>
      <c r="V126" s="10">
        <v>50</v>
      </c>
      <c r="W126" s="8">
        <f>((W127+'Portfólio kalkulačka'!G$10)*(1+'#DATA_KALKULACKA'!R126))</f>
        <v>3874.9454515232728</v>
      </c>
      <c r="X126" s="26">
        <f>((X127+'Portfólio kalkulačka'!G$10*(1-'Portfólio kalkulačka'!G$11))*(1+'#DATA_KALKULACKA'!$R126))*(1-'Portfólio kalkulačka'!G$12)</f>
        <v>3755.3887235828861</v>
      </c>
      <c r="Y126" s="8">
        <f>((Y127+'Portfólio kalkulačka'!H$10*(1-'Portfólio kalkulačka'!H$11))*(1+'#DATA_KALKULACKA'!$R126))*(1-'Portfólio kalkulačka'!H$12)</f>
        <v>3673.8658940582741</v>
      </c>
      <c r="Z126" s="8">
        <f>((Z127+'Portfólio kalkulačka'!C$10-'Portfólio kalkulačka'!C$13))*(1+'#DATA_KALKULACKA'!$R126)</f>
        <v>3427.153254768572</v>
      </c>
      <c r="AD126" s="22">
        <f>'Portfólio kalkulačka'!$D$4/12</f>
        <v>3.3333333333333335E-3</v>
      </c>
      <c r="AE126" s="4">
        <f>((('Portfólio kalkulačka'!G$10*(1-'Portfólio kalkulačka'!G$11)+AE127))*(1+'#DATA_KALKULACKA'!AD126))*(1-'Portfólio kalkulačka'!G$12)</f>
        <v>33062.400870791469</v>
      </c>
      <c r="AF126" s="4">
        <f>((('Portfólio kalkulačka'!H$10*(1-'Portfólio kalkulačka'!H$11)+AF127))*(1+'#DATA_KALKULACKA'!$AD126))*(1-'Portfólio kalkulačka'!H$12)</f>
        <v>30105.238525853743</v>
      </c>
      <c r="AG126" s="4">
        <f>(AG127+'Portfólio kalkulačka'!$C$10-'Portfólio kalkulačka'!$C$13)*(1+'Portfólio kalkulačka'!$D$4/12)</f>
        <v>32734.712920528778</v>
      </c>
    </row>
    <row r="127" spans="14:34" x14ac:dyDescent="0.25">
      <c r="N127" s="11">
        <v>39661</v>
      </c>
      <c r="O127" s="6">
        <f t="shared" si="13"/>
        <v>8</v>
      </c>
      <c r="P127" s="6">
        <f t="shared" si="14"/>
        <v>2008</v>
      </c>
      <c r="Q127" s="6">
        <v>2043.53</v>
      </c>
      <c r="R127" s="9">
        <f t="shared" si="15"/>
        <v>1.4465917721990216E-2</v>
      </c>
      <c r="S127" s="7"/>
      <c r="V127" s="10">
        <v>50</v>
      </c>
      <c r="W127" s="8">
        <f>((W128+'Portfólio kalkulačka'!G$10)*(1+'#DATA_KALKULACKA'!R127))</f>
        <v>4154.0008157938764</v>
      </c>
      <c r="X127" s="26">
        <f>((X128+'Portfólio kalkulačka'!G$10*(1-'Portfólio kalkulačka'!G$11))*(1+'#DATA_KALKULACKA'!$R127))*(1-'Portfólio kalkulačka'!G$12)</f>
        <v>4027.8756713904759</v>
      </c>
      <c r="Y127" s="8">
        <f>((Y128+'Portfólio kalkulačka'!H$10*(1-'Portfólio kalkulačka'!H$11))*(1+'#DATA_KALKULACKA'!$R127))*(1-'Portfólio kalkulačka'!H$12)</f>
        <v>3941.119433527856</v>
      </c>
      <c r="Z127" s="8">
        <f>((Z128+'Portfólio kalkulačka'!C$10-'Portfólio kalkulačka'!C$13))*(1+'#DATA_KALKULACKA'!$R127)</f>
        <v>3677.9046387298108</v>
      </c>
      <c r="AD127" s="22">
        <f>'Portfólio kalkulačka'!$D$4/12</f>
        <v>3.3333333333333335E-3</v>
      </c>
      <c r="AE127" s="4">
        <f>((('Portfólio kalkulačka'!G$10*(1-'Portfólio kalkulačka'!G$11)+AE128))*(1+'#DATA_KALKULACKA'!AD127))*(1-'Portfólio kalkulačka'!G$12)</f>
        <v>32886.544551985346</v>
      </c>
      <c r="AF127" s="4">
        <f>((('Portfólio kalkulačka'!H$10*(1-'Portfólio kalkulačka'!H$11)+AF128))*(1+'#DATA_KALKULACKA'!$AD127))*(1-'Portfólio kalkulačka'!H$12)</f>
        <v>29957.316860776686</v>
      </c>
      <c r="AG127" s="4">
        <f>(AG128+'Portfólio kalkulačka'!$C$10-'Portfólio kalkulačka'!$C$13)*(1+'Portfólio kalkulačka'!$D$4/12)</f>
        <v>32541.459721457253</v>
      </c>
    </row>
    <row r="128" spans="14:34" x14ac:dyDescent="0.25">
      <c r="N128" s="11">
        <v>39630</v>
      </c>
      <c r="O128" s="6">
        <f t="shared" si="13"/>
        <v>7</v>
      </c>
      <c r="P128" s="6">
        <f t="shared" si="14"/>
        <v>2008</v>
      </c>
      <c r="Q128" s="6">
        <v>2014.39</v>
      </c>
      <c r="R128" s="9">
        <f t="shared" si="15"/>
        <v>-8.4077047655145912E-3</v>
      </c>
      <c r="S128" s="7"/>
      <c r="V128" s="10">
        <v>50</v>
      </c>
      <c r="W128" s="8">
        <f>((W129+'Portfólio kalkulačka'!G$10)*(1+'#DATA_KALKULACKA'!R128))</f>
        <v>3994.7662639290975</v>
      </c>
      <c r="X128" s="26">
        <f>((X129+'Portfólio kalkulačka'!G$10*(1-'Portfólio kalkulačka'!G$11))*(1+'#DATA_KALKULACKA'!$R128))*(1-'Portfólio kalkulačka'!G$12)</f>
        <v>3875.4140325810054</v>
      </c>
      <c r="Y128" s="8">
        <f>((Y129+'Portfólio kalkulačka'!H$10*(1-'Portfólio kalkulačka'!H$11))*(1+'#DATA_KALKULACKA'!$R128))*(1-'Portfólio kalkulačka'!H$12)</f>
        <v>3792.5361046930652</v>
      </c>
      <c r="Z128" s="8">
        <f>((Z129+'Portfólio kalkulačka'!C$10-'Portfólio kalkulačka'!C$13))*(1+'#DATA_KALKULACKA'!$R128)</f>
        <v>3540.9590464592861</v>
      </c>
      <c r="AD128" s="22">
        <f>'Portfólio kalkulačka'!$D$4/12</f>
        <v>3.3333333333333335E-3</v>
      </c>
      <c r="AE128" s="4">
        <f>((('Portfólio kalkulačka'!G$10*(1-'Portfólio kalkulačka'!G$11)+AE129))*(1+'#DATA_KALKULACKA'!AD128))*(1-'Portfólio kalkulačka'!G$12)</f>
        <v>32711.097025914965</v>
      </c>
      <c r="AF128" s="4">
        <f>((('Portfólio kalkulačka'!H$10*(1-'Portfólio kalkulačka'!H$11)+AF129))*(1+'#DATA_KALKULACKA'!$AD128))*(1-'Portfólio kalkulačka'!H$12)</f>
        <v>29809.635571611292</v>
      </c>
      <c r="AG128" s="4">
        <f>(AG129+'Portfólio kalkulačka'!$C$10-'Portfólio kalkulačka'!$C$13)*(1+'Portfólio kalkulačka'!$D$4/12)</f>
        <v>32348.848559591945</v>
      </c>
    </row>
    <row r="129" spans="14:33" x14ac:dyDescent="0.25">
      <c r="N129" s="11">
        <v>39600</v>
      </c>
      <c r="O129" s="6">
        <f t="shared" si="13"/>
        <v>6</v>
      </c>
      <c r="P129" s="6">
        <f t="shared" si="14"/>
        <v>2008</v>
      </c>
      <c r="Q129" s="6">
        <v>2031.47</v>
      </c>
      <c r="R129" s="9">
        <f t="shared" si="15"/>
        <v>-8.4304710389903073E-2</v>
      </c>
      <c r="S129" s="7"/>
      <c r="V129" s="10">
        <v>50</v>
      </c>
      <c r="W129" s="8">
        <f>((W130+'Portfólio kalkulačka'!G$10)*(1+'#DATA_KALKULACKA'!R129))</f>
        <v>3928.6378616772536</v>
      </c>
      <c r="X129" s="26">
        <f>((X130+'Portfólio kalkulačka'!G$10*(1-'Portfólio kalkulačka'!G$11))*(1+'#DATA_KALKULACKA'!$R129))*(1-'Portfólio kalkulačka'!G$12)</f>
        <v>3813.185829347899</v>
      </c>
      <c r="Y129" s="8">
        <f>((Y130+'Portfólio kalkulačka'!H$10*(1-'Portfólio kalkulačka'!H$11))*(1+'#DATA_KALKULACKA'!$R129))*(1-'Portfólio kalkulačka'!H$12)</f>
        <v>3732.2060444827111</v>
      </c>
      <c r="Z129" s="8">
        <f>((Z130+'Portfólio kalkulačka'!C$10-'Portfólio kalkulačka'!C$13))*(1+'#DATA_KALKULACKA'!$R129)</f>
        <v>3486.4828156963872</v>
      </c>
      <c r="AD129" s="22">
        <f>'Portfólio kalkulačka'!$D$4/12</f>
        <v>3.3333333333333335E-3</v>
      </c>
      <c r="AE129" s="4">
        <f>((('Portfólio kalkulačka'!G$10*(1-'Portfólio kalkulačka'!G$11)+AE130))*(1+'#DATA_KALKULACKA'!AD129))*(1-'Portfólio kalkulačka'!G$12)</f>
        <v>32536.057342307384</v>
      </c>
      <c r="AF129" s="4">
        <f>((('Portfólio kalkulačka'!H$10*(1-'Portfólio kalkulačka'!H$11)+AF130))*(1+'#DATA_KALKULACKA'!$AD129))*(1-'Portfólio kalkulačka'!H$12)</f>
        <v>29662.194267741495</v>
      </c>
      <c r="AG129" s="4">
        <f>(AG130+'Portfólio kalkulačka'!$C$10-'Portfólio kalkulačka'!$C$13)*(1+'Portfólio kalkulačka'!$D$4/12)</f>
        <v>32156.877301918877</v>
      </c>
    </row>
    <row r="130" spans="14:33" x14ac:dyDescent="0.25">
      <c r="N130" s="11">
        <v>39569</v>
      </c>
      <c r="O130" s="6">
        <f t="shared" si="13"/>
        <v>5</v>
      </c>
      <c r="P130" s="6">
        <f t="shared" si="14"/>
        <v>2008</v>
      </c>
      <c r="Q130" s="6">
        <v>2218.5</v>
      </c>
      <c r="R130" s="9">
        <f t="shared" si="15"/>
        <v>1.2953568966225699E-2</v>
      </c>
      <c r="S130" s="7"/>
      <c r="V130" s="10">
        <v>50</v>
      </c>
      <c r="W130" s="8">
        <f>((W131+'Portfólio kalkulačka'!G$10)*(1+'#DATA_KALKULACKA'!R130))</f>
        <v>4190.3331558580667</v>
      </c>
      <c r="X130" s="26">
        <f>((X131+'Portfólio kalkulačka'!G$10*(1-'Portfólio kalkulačka'!G$11))*(1+'#DATA_KALKULACKA'!$R130))*(1-'Portfólio kalkulačka'!G$12)</f>
        <v>4069.4202982035199</v>
      </c>
      <c r="Y130" s="8">
        <f>((Y131+'Portfólio kalkulačka'!H$10*(1-'Portfólio kalkulačka'!H$11))*(1+'#DATA_KALKULACKA'!$R130))*(1-'Portfólio kalkulačka'!H$12)</f>
        <v>3983.757268297441</v>
      </c>
      <c r="Z130" s="8">
        <f>((Z131+'Portfólio kalkulačka'!C$10-'Portfólio kalkulačka'!C$13))*(1+'#DATA_KALKULACKA'!$R130)</f>
        <v>3722.9705147614459</v>
      </c>
      <c r="AD130" s="22">
        <f>'Portfólio kalkulačka'!$D$4/12</f>
        <v>3.3333333333333335E-3</v>
      </c>
      <c r="AE130" s="4">
        <f>((('Portfólio kalkulačka'!G$10*(1-'Portfólio kalkulačka'!G$11)+AE131))*(1+'#DATA_KALKULACKA'!AD130))*(1-'Portfólio kalkulačka'!G$12)</f>
        <v>32361.424553098663</v>
      </c>
      <c r="AF130" s="4">
        <f>((('Portfólio kalkulačka'!H$10*(1-'Portfólio kalkulačka'!H$11)+AF131))*(1+'#DATA_KALKULACKA'!$AD130))*(1-'Portfólio kalkulačka'!H$12)</f>
        <v>29514.99255918599</v>
      </c>
      <c r="AG130" s="4">
        <f>(AG131+'Portfólio kalkulačka'!$C$10-'Portfólio kalkulačka'!$C$13)*(1+'Portfólio kalkulačka'!$D$4/12)</f>
        <v>31965.543822510506</v>
      </c>
    </row>
    <row r="131" spans="14:33" x14ac:dyDescent="0.25">
      <c r="N131" s="11">
        <v>39539</v>
      </c>
      <c r="O131" s="6">
        <f t="shared" si="13"/>
        <v>4</v>
      </c>
      <c r="P131" s="6">
        <f t="shared" si="14"/>
        <v>2008</v>
      </c>
      <c r="Q131" s="6">
        <v>2190.13</v>
      </c>
      <c r="R131" s="9">
        <f t="shared" si="15"/>
        <v>4.8701889466678173E-2</v>
      </c>
      <c r="S131" s="7"/>
      <c r="V131" s="10">
        <v>50</v>
      </c>
      <c r="W131" s="8">
        <f>((W132+'Portfólio kalkulačka'!G$10)*(1+'#DATA_KALKULACKA'!R131))</f>
        <v>4036.7475116697901</v>
      </c>
      <c r="X131" s="26">
        <f>((X132+'Portfólio kalkulačka'!G$10*(1-'Portfólio kalkulačka'!G$11))*(1+'#DATA_KALKULACKA'!$R131))*(1-'Portfólio kalkulačka'!G$12)</f>
        <v>3922.4022802177774</v>
      </c>
      <c r="Y131" s="8">
        <f>((Y132+'Portfólio kalkulačka'!H$10*(1-'Portfólio kalkulačka'!H$11))*(1+'#DATA_KALKULACKA'!$R131))*(1-'Portfólio kalkulačka'!H$12)</f>
        <v>3840.5104677800246</v>
      </c>
      <c r="Z131" s="8">
        <f>((Z132+'Portfólio kalkulačka'!C$10-'Portfólio kalkulačka'!C$13))*(1+'#DATA_KALKULACKA'!$R131)</f>
        <v>3590.8614665289547</v>
      </c>
      <c r="AD131" s="22">
        <f>'Portfólio kalkulačka'!$D$4/12</f>
        <v>3.3333333333333335E-3</v>
      </c>
      <c r="AE131" s="4">
        <f>((('Portfólio kalkulačka'!G$10*(1-'Portfólio kalkulačka'!G$11)+AE132))*(1+'#DATA_KALKULACKA'!AD131))*(1-'Portfólio kalkulačka'!G$12)</f>
        <v>32187.1977124287</v>
      </c>
      <c r="AF131" s="4">
        <f>((('Portfólio kalkulačka'!H$10*(1-'Portfólio kalkulačka'!H$11)+AF132))*(1+'#DATA_KALKULACKA'!$AD131))*(1-'Portfólio kalkulačka'!H$12)</f>
        <v>29368.030056597199</v>
      </c>
      <c r="AG131" s="4">
        <f>(AG132+'Portfólio kalkulačka'!$C$10-'Portfólio kalkulačka'!$C$13)*(1+'Portfólio kalkulačka'!$D$4/12)</f>
        <v>31774.846002502163</v>
      </c>
    </row>
    <row r="132" spans="14:33" x14ac:dyDescent="0.25">
      <c r="N132" s="11">
        <v>39508</v>
      </c>
      <c r="O132" s="6">
        <f t="shared" ref="O132:O159" si="16">MONTH(N132)</f>
        <v>3</v>
      </c>
      <c r="P132" s="6">
        <f t="shared" ref="P132:P159" si="17">YEAR(N132)</f>
        <v>2008</v>
      </c>
      <c r="Q132" s="6">
        <v>2088.42</v>
      </c>
      <c r="R132" s="9">
        <f t="shared" ref="R132:R158" si="18">(Q132-Q133)/Q133</f>
        <v>-4.3194690771783022E-3</v>
      </c>
      <c r="S132" s="7"/>
      <c r="V132" s="10">
        <v>50</v>
      </c>
      <c r="W132" s="8">
        <f>((W133+'Portfólio kalkulačka'!G$10)*(1+'#DATA_KALKULACKA'!R132))</f>
        <v>3749.2802885314672</v>
      </c>
      <c r="X132" s="26">
        <f>((X133+'Portfólio kalkulačka'!G$10*(1-'Portfólio kalkulačka'!G$11))*(1+'#DATA_KALKULACKA'!$R132))*(1-'Portfólio kalkulačka'!G$12)</f>
        <v>3644.9892578274607</v>
      </c>
      <c r="Y132" s="8">
        <f>((Y133+'Portfólio kalkulačka'!H$10*(1-'Portfólio kalkulačka'!H$11))*(1+'#DATA_KALKULACKA'!$R132))*(1-'Portfólio kalkulačka'!H$12)</f>
        <v>3569.3927932155202</v>
      </c>
      <c r="Z132" s="8">
        <f>((Z133+'Portfólio kalkulačka'!C$10-'Portfólio kalkulačka'!C$13))*(1+'#DATA_KALKULACKA'!$R132)</f>
        <v>3339.6012651890069</v>
      </c>
      <c r="AD132" s="22">
        <f>'Portfólio kalkulačka'!$D$4/12</f>
        <v>3.3333333333333335E-3</v>
      </c>
      <c r="AE132" s="4">
        <f>((('Portfólio kalkulačka'!G$10*(1-'Portfólio kalkulačka'!G$11)+AE133))*(1+'#DATA_KALKULACKA'!AD132))*(1-'Portfólio kalkulačka'!G$12)</f>
        <v>32013.375876636139</v>
      </c>
      <c r="AF132" s="4">
        <f>((('Portfólio kalkulačka'!H$10*(1-'Portfólio kalkulačka'!H$11)+AF133))*(1+'#DATA_KALKULACKA'!$AD132))*(1-'Portfólio kalkulačka'!H$12)</f>
        <v>29221.306371260245</v>
      </c>
      <c r="AG132" s="4">
        <f>(AG133+'Portfólio kalkulačka'!$C$10-'Portfólio kalkulačka'!$C$13)*(1+'Portfólio kalkulačka'!$D$4/12)</f>
        <v>31584.7817300686</v>
      </c>
    </row>
    <row r="133" spans="14:33" x14ac:dyDescent="0.25">
      <c r="N133" s="11">
        <v>39479</v>
      </c>
      <c r="O133" s="6">
        <f t="shared" si="16"/>
        <v>2</v>
      </c>
      <c r="P133" s="6">
        <f t="shared" si="17"/>
        <v>2008</v>
      </c>
      <c r="Q133" s="6">
        <v>2097.48</v>
      </c>
      <c r="R133" s="9">
        <f t="shared" si="18"/>
        <v>-3.2483048111075268E-2</v>
      </c>
      <c r="S133" s="7"/>
      <c r="V133" s="10">
        <v>50</v>
      </c>
      <c r="W133" s="8">
        <f>((W134+'Portfólio kalkulačka'!G$10)*(1+'#DATA_KALKULACKA'!R133))</f>
        <v>3665.5454456426301</v>
      </c>
      <c r="X133" s="26">
        <f>((X134+'Portfólio kalkulačka'!G$10*(1-'Portfólio kalkulačka'!G$11))*(1+'#DATA_KALKULACKA'!$R133))*(1-'Portfólio kalkulačka'!G$12)</f>
        <v>3565.4664452176594</v>
      </c>
      <c r="Y133" s="8">
        <f>((Y134+'Portfólio kalkulačka'!H$10*(1-'Portfólio kalkulačka'!H$11))*(1+'#DATA_KALKULACKA'!$R133))*(1-'Portfólio kalkulačka'!H$12)</f>
        <v>3491.9822307779909</v>
      </c>
      <c r="Z133" s="8">
        <f>((Z134+'Portfólio kalkulačka'!C$10-'Portfólio kalkulačka'!C$13))*(1+'#DATA_KALKULACKA'!$R133)</f>
        <v>3269.5891495525984</v>
      </c>
      <c r="AD133" s="22">
        <f>'Portfólio kalkulačka'!$D$4/12</f>
        <v>3.3333333333333335E-3</v>
      </c>
      <c r="AE133" s="4">
        <f>((('Portfólio kalkulačka'!G$10*(1-'Portfólio kalkulačka'!G$11)+AE134))*(1+'#DATA_KALKULACKA'!AD133))*(1-'Portfólio kalkulačka'!G$12)</f>
        <v>31839.958104253226</v>
      </c>
      <c r="AF133" s="4">
        <f>((('Portfólio kalkulačka'!H$10*(1-'Portfólio kalkulačka'!H$11)+AF134))*(1+'#DATA_KALKULACKA'!$AD133))*(1-'Portfólio kalkulačka'!H$12)</f>
        <v>29074.821115091916</v>
      </c>
      <c r="AG133" s="4">
        <f>(AG134+'Portfólio kalkulačka'!$C$10-'Portfólio kalkulačka'!$C$13)*(1+'Portfólio kalkulačka'!$D$4/12)</f>
        <v>31395.348900400597</v>
      </c>
    </row>
    <row r="134" spans="14:33" x14ac:dyDescent="0.25">
      <c r="N134" s="11">
        <v>39448</v>
      </c>
      <c r="O134" s="6">
        <f t="shared" si="16"/>
        <v>1</v>
      </c>
      <c r="P134" s="6">
        <f t="shared" si="17"/>
        <v>2008</v>
      </c>
      <c r="Q134" s="6">
        <v>2167.9</v>
      </c>
      <c r="R134" s="9">
        <f t="shared" si="18"/>
        <v>-5.9981007965380695E-2</v>
      </c>
      <c r="S134" s="7"/>
      <c r="V134" s="10">
        <v>50</v>
      </c>
      <c r="W134" s="8">
        <f>((W135+'Portfólio kalkulačka'!G$10)*(1+'#DATA_KALKULACKA'!R134))</f>
        <v>3688.6110816830951</v>
      </c>
      <c r="X134" s="26">
        <f>((X135+'Portfólio kalkulačka'!G$10*(1-'Portfólio kalkulačka'!G$11))*(1+'#DATA_KALKULACKA'!$R134))*(1-'Portfólio kalkulačka'!G$12)</f>
        <v>3589.8609276874963</v>
      </c>
      <c r="Y134" s="8">
        <f>((Y135+'Portfólio kalkulačka'!H$10*(1-'Portfólio kalkulačka'!H$11))*(1+'#DATA_KALKULACKA'!$R134))*(1-'Portfólio kalkulačka'!H$12)</f>
        <v>3516.3668447411992</v>
      </c>
      <c r="Z134" s="8">
        <f>((Z135+'Portfólio kalkulačka'!C$10-'Portfólio kalkulačka'!C$13))*(1+'#DATA_KALKULACKA'!$R134)</f>
        <v>3294.8610987065804</v>
      </c>
      <c r="AD134" s="22">
        <f>'Portfólio kalkulačka'!$D$4/12</f>
        <v>3.3333333333333335E-3</v>
      </c>
      <c r="AE134" s="4">
        <f>((('Portfólio kalkulačka'!G$10*(1-'Portfólio kalkulačka'!G$11)+AE135))*(1+'#DATA_KALKULACKA'!AD134))*(1-'Portfólio kalkulačka'!G$12)</f>
        <v>31666.943456000743</v>
      </c>
      <c r="AF134" s="4">
        <f>((('Portfólio kalkulačka'!H$10*(1-'Portfólio kalkulačka'!H$11)+AF135))*(1+'#DATA_KALKULACKA'!$AD134))*(1-'Portfólio kalkulačka'!H$12)</f>
        <v>28928.57390063964</v>
      </c>
      <c r="AG134" s="4">
        <f>(AG135+'Portfólio kalkulačka'!$C$10-'Portfólio kalkulačka'!$C$13)*(1+'Portfólio kalkulačka'!$D$4/12)</f>
        <v>31206.545415681656</v>
      </c>
    </row>
    <row r="135" spans="14:33" x14ac:dyDescent="0.25">
      <c r="N135" s="11">
        <v>39417</v>
      </c>
      <c r="O135" s="6">
        <f t="shared" si="16"/>
        <v>12</v>
      </c>
      <c r="P135" s="6">
        <f t="shared" si="17"/>
        <v>2007</v>
      </c>
      <c r="Q135" s="6">
        <v>2306.23</v>
      </c>
      <c r="R135" s="9">
        <f t="shared" si="18"/>
        <v>-6.9369687470396783E-3</v>
      </c>
      <c r="S135" s="7"/>
      <c r="V135" s="10">
        <v>50</v>
      </c>
      <c r="W135" s="8">
        <f>((W136+'Portfólio kalkulačka'!G$10)*(1+'#DATA_KALKULACKA'!R135))</f>
        <v>3823.9750610775423</v>
      </c>
      <c r="X135" s="26">
        <f>((X136+'Portfólio kalkulačka'!G$10*(1-'Portfólio kalkulačka'!G$11))*(1+'#DATA_KALKULACKA'!$R135))*(1-'Portfólio kalkulačka'!G$12)</f>
        <v>3723.7465748236973</v>
      </c>
      <c r="Y135" s="8">
        <f>((Y136+'Portfólio kalkulačka'!H$10*(1-'Portfólio kalkulačka'!H$11))*(1+'#DATA_KALKULACKA'!$R135))*(1-'Portfólio kalkulačka'!H$12)</f>
        <v>3648.1103007810798</v>
      </c>
      <c r="Z135" s="8">
        <f>((Z136+'Portfólio kalkulačka'!C$10-'Portfólio kalkulačka'!C$13))*(1+'#DATA_KALKULACKA'!$R135)</f>
        <v>3420.6005635269507</v>
      </c>
      <c r="AD135" s="22">
        <f>'Portfólio kalkulačka'!$D$4/12</f>
        <v>3.3333333333333335E-3</v>
      </c>
      <c r="AE135" s="4">
        <f>((('Portfólio kalkulačka'!G$10*(1-'Portfólio kalkulačka'!G$11)+AE136))*(1+'#DATA_KALKULACKA'!AD135))*(1-'Portfólio kalkulačka'!G$12)</f>
        <v>31494.330994782897</v>
      </c>
      <c r="AF135" s="4">
        <f>((('Portfólio kalkulačka'!H$10*(1-'Portfólio kalkulačka'!H$11)+AF136))*(1+'#DATA_KALKULACKA'!$AD135))*(1-'Portfólio kalkulačka'!H$12)</f>
        <v>28782.564341080473</v>
      </c>
      <c r="AG135" s="4">
        <f>(AG136+'Portfólio kalkulačka'!$C$10-'Portfólio kalkulačka'!$C$13)*(1+'Portfólio kalkulačka'!$D$4/12)</f>
        <v>31018.36918506477</v>
      </c>
    </row>
    <row r="136" spans="14:33" x14ac:dyDescent="0.25">
      <c r="N136" s="11">
        <v>39387</v>
      </c>
      <c r="O136" s="6">
        <f t="shared" si="16"/>
        <v>11</v>
      </c>
      <c r="P136" s="6">
        <f t="shared" si="17"/>
        <v>2007</v>
      </c>
      <c r="Q136" s="6">
        <v>2322.34</v>
      </c>
      <c r="R136" s="9">
        <f t="shared" si="18"/>
        <v>-4.1808497031361497E-2</v>
      </c>
      <c r="S136" s="7"/>
      <c r="V136" s="10">
        <v>50</v>
      </c>
      <c r="W136" s="8">
        <f>((W137+'Portfólio kalkulačka'!G$10)*(1+'#DATA_KALKULACKA'!R136))</f>
        <v>3750.6871575440523</v>
      </c>
      <c r="X136" s="26">
        <f>((X137+'Portfólio kalkulačka'!G$10*(1-'Portfólio kalkulačka'!G$11))*(1+'#DATA_KALKULACKA'!$R136))*(1-'Portfólio kalkulačka'!G$12)</f>
        <v>3654.5120446177198</v>
      </c>
      <c r="Y136" s="8">
        <f>((Y137+'Portfólio kalkulačka'!H$10*(1-'Portfólio kalkulačka'!H$11))*(1+'#DATA_KALKULACKA'!$R136))*(1-'Portfólio kalkulačka'!H$12)</f>
        <v>3580.8496513098053</v>
      </c>
      <c r="Z136" s="8">
        <f>((Z137+'Portfólio kalkulačka'!C$10-'Portfólio kalkulačka'!C$13))*(1+'#DATA_KALKULACKA'!$R136)</f>
        <v>3359.9949171163234</v>
      </c>
      <c r="AD136" s="22">
        <f>'Portfólio kalkulačka'!$D$4/12</f>
        <v>3.3333333333333335E-3</v>
      </c>
      <c r="AE136" s="4">
        <f>((('Portfólio kalkulačka'!G$10*(1-'Portfólio kalkulačka'!G$11)+AE137))*(1+'#DATA_KALKULACKA'!AD136))*(1-'Portfólio kalkulačka'!G$12)</f>
        <v>31322.119785682255</v>
      </c>
      <c r="AF136" s="4">
        <f>((('Portfólio kalkulačka'!H$10*(1-'Portfólio kalkulačka'!H$11)+AF137))*(1+'#DATA_KALKULACKA'!$AD136))*(1-'Portfólio kalkulačka'!H$12)</f>
        <v>28636.792050220061</v>
      </c>
      <c r="AG136" s="4">
        <f>(AG137+'Portfólio kalkulačka'!$C$10-'Portfólio kalkulačka'!$C$13)*(1+'Portfólio kalkulačka'!$D$4/12)</f>
        <v>30830.818124649271</v>
      </c>
    </row>
    <row r="137" spans="14:33" x14ac:dyDescent="0.25">
      <c r="N137" s="11">
        <v>39356</v>
      </c>
      <c r="O137" s="6">
        <f t="shared" si="16"/>
        <v>10</v>
      </c>
      <c r="P137" s="6">
        <f t="shared" si="17"/>
        <v>2007</v>
      </c>
      <c r="Q137" s="6">
        <v>2423.67</v>
      </c>
      <c r="R137" s="9">
        <f t="shared" si="18"/>
        <v>1.5907147527790468E-2</v>
      </c>
      <c r="S137" s="7"/>
      <c r="V137" s="10">
        <v>50</v>
      </c>
      <c r="W137" s="8">
        <f>((W138+'Portfólio kalkulačka'!G$10)*(1+'#DATA_KALKULACKA'!R137))</f>
        <v>3814.3398223881054</v>
      </c>
      <c r="X137" s="26">
        <f>((X138+'Portfólio kalkulačka'!G$10*(1-'Portfólio kalkulačka'!G$11))*(1+'#DATA_KALKULACKA'!$R137))*(1-'Portfólio kalkulačka'!G$12)</f>
        <v>3718.7861142568318</v>
      </c>
      <c r="Y137" s="8">
        <f>((Y138+'Portfólio kalkulačka'!H$10*(1-'Portfólio kalkulačka'!H$11))*(1+'#DATA_KALKULACKA'!$R137))*(1-'Portfólio kalkulačka'!H$12)</f>
        <v>3644.4557193235696</v>
      </c>
      <c r="Z137" s="8">
        <f>((Z138+'Portfólio kalkulačka'!C$10-'Portfólio kalkulačka'!C$13))*(1+'#DATA_KALKULACKA'!$R137)</f>
        <v>3422.1006186722525</v>
      </c>
      <c r="AD137" s="22">
        <f>'Portfólio kalkulačka'!$D$4/12</f>
        <v>3.3333333333333335E-3</v>
      </c>
      <c r="AE137" s="4">
        <f>((('Portfólio kalkulačka'!G$10*(1-'Portfólio kalkulačka'!G$11)+AE138))*(1+'#DATA_KALKULACKA'!AD137))*(1-'Portfólio kalkulačka'!G$12)</f>
        <v>31150.308895954677</v>
      </c>
      <c r="AF137" s="4">
        <f>((('Portfólio kalkulačka'!H$10*(1-'Portfólio kalkulačka'!H$11)+AF138))*(1+'#DATA_KALKULACKA'!$AD137))*(1-'Portfólio kalkulačka'!H$12)</f>
        <v>28491.256642491629</v>
      </c>
      <c r="AG137" s="4">
        <f>(AG138+'Portfólio kalkulačka'!$C$10-'Portfólio kalkulačka'!$C$13)*(1+'Portfólio kalkulačka'!$D$4/12)</f>
        <v>30643.890157457743</v>
      </c>
    </row>
    <row r="138" spans="14:33" x14ac:dyDescent="0.25">
      <c r="N138" s="11">
        <v>39326</v>
      </c>
      <c r="O138" s="6">
        <f t="shared" si="16"/>
        <v>9</v>
      </c>
      <c r="P138" s="6">
        <f t="shared" si="17"/>
        <v>2007</v>
      </c>
      <c r="Q138" s="6">
        <v>2385.7199999999998</v>
      </c>
      <c r="R138" s="9">
        <f t="shared" si="18"/>
        <v>3.7400367872470773E-2</v>
      </c>
      <c r="S138" s="7"/>
      <c r="V138" s="10">
        <v>50</v>
      </c>
      <c r="W138" s="8">
        <f>((W139+'Portfólio kalkulačka'!G$10)*(1+'#DATA_KALKULACKA'!R138))</f>
        <v>3654.6146138161339</v>
      </c>
      <c r="X138" s="26">
        <f>((X139+'Portfólio kalkulačka'!G$10*(1-'Portfólio kalkulačka'!G$11))*(1+'#DATA_KALKULACKA'!$R138))*(1-'Portfólio kalkulačka'!G$12)</f>
        <v>3565.221313865577</v>
      </c>
      <c r="Y138" s="8">
        <f>((Y139+'Portfólio kalkulačka'!H$10*(1-'Portfólio kalkulačka'!H$11))*(1+'#DATA_KALKULACKA'!$R138))*(1-'Portfólio kalkulačka'!H$12)</f>
        <v>3494.4995174933397</v>
      </c>
      <c r="Z138" s="8">
        <f>((Z139+'Portfólio kalkulačka'!C$10-'Portfólio kalkulačka'!C$13))*(1+'#DATA_KALKULACKA'!$R138)</f>
        <v>3284.0171198961757</v>
      </c>
      <c r="AD138" s="22">
        <f>'Portfólio kalkulačka'!$D$4/12</f>
        <v>3.3333333333333335E-3</v>
      </c>
      <c r="AE138" s="4">
        <f>((('Portfólio kalkulačka'!G$10*(1-'Portfólio kalkulačka'!G$11)+AE139))*(1+'#DATA_KALKULACKA'!AD138))*(1-'Portfólio kalkulačka'!G$12)</f>
        <v>30978.897395024269</v>
      </c>
      <c r="AF138" s="4">
        <f>((('Portfólio kalkulačka'!H$10*(1-'Portfólio kalkulačka'!H$11)+AF139))*(1+'#DATA_KALKULACKA'!$AD138))*(1-'Portfólio kalkulačka'!H$12)</f>
        <v>28345.957732954957</v>
      </c>
      <c r="AG138" s="4">
        <f>(AG139+'Portfólio kalkulačka'!$C$10-'Portfólio kalkulačka'!$C$13)*(1+'Portfólio kalkulačka'!$D$4/12)</f>
        <v>30457.583213413032</v>
      </c>
    </row>
    <row r="139" spans="14:33" x14ac:dyDescent="0.25">
      <c r="N139" s="11">
        <v>39295</v>
      </c>
      <c r="O139" s="6">
        <f t="shared" si="16"/>
        <v>8</v>
      </c>
      <c r="P139" s="6">
        <f t="shared" si="17"/>
        <v>2007</v>
      </c>
      <c r="Q139" s="6">
        <v>2299.71</v>
      </c>
      <c r="R139" s="9">
        <f t="shared" si="18"/>
        <v>1.4988414432307199E-2</v>
      </c>
      <c r="S139" s="7"/>
      <c r="V139" s="10">
        <v>50</v>
      </c>
      <c r="W139" s="8">
        <f>((W140+'Portfólio kalkulačka'!G$10)*(1+'#DATA_KALKULACKA'!R139))</f>
        <v>3422.8584131998314</v>
      </c>
      <c r="X139" s="26">
        <f>((X140+'Portfólio kalkulačka'!G$10*(1-'Portfólio kalkulačka'!G$11))*(1+'#DATA_KALKULACKA'!$R139))*(1-'Portfólio kalkulačka'!G$12)</f>
        <v>3341.1280493938125</v>
      </c>
      <c r="Y139" s="8">
        <f>((Y140+'Portfólio kalkulačka'!H$10*(1-'Portfólio kalkulačka'!H$11))*(1+'#DATA_KALKULACKA'!$R139))*(1-'Portfólio kalkulačka'!H$12)</f>
        <v>3275.2520162714191</v>
      </c>
      <c r="Z139" s="8">
        <f>((Z140+'Portfólio kalkulačka'!C$10-'Portfólio kalkulačka'!C$13))*(1+'#DATA_KALKULACKA'!$R139)</f>
        <v>3081.1217036351436</v>
      </c>
      <c r="AD139" s="22">
        <f>'Portfólio kalkulačka'!$D$4/12</f>
        <v>3.3333333333333335E-3</v>
      </c>
      <c r="AE139" s="4">
        <f>((('Portfólio kalkulačka'!G$10*(1-'Portfólio kalkulačka'!G$11)+AE140))*(1+'#DATA_KALKULACKA'!AD139))*(1-'Portfólio kalkulačka'!G$12)</f>
        <v>30807.88435447833</v>
      </c>
      <c r="AF139" s="4">
        <f>((('Portfólio kalkulačka'!H$10*(1-'Portfólio kalkulačka'!H$11)+AF140))*(1+'#DATA_KALKULACKA'!$AD139))*(1-'Portfólio kalkulačka'!H$12)</f>
        <v>28200.89493729535</v>
      </c>
      <c r="AG139" s="4">
        <f>(AG140+'Portfólio kalkulačka'!$C$10-'Portfólio kalkulačka'!$C$13)*(1+'Portfólio kalkulačka'!$D$4/12)</f>
        <v>30271.895229315312</v>
      </c>
    </row>
    <row r="140" spans="14:33" x14ac:dyDescent="0.25">
      <c r="N140" s="11">
        <v>39264</v>
      </c>
      <c r="O140" s="6">
        <f t="shared" si="16"/>
        <v>7</v>
      </c>
      <c r="P140" s="6">
        <f t="shared" si="17"/>
        <v>2007</v>
      </c>
      <c r="Q140" s="6">
        <v>2265.75</v>
      </c>
      <c r="R140" s="9">
        <f t="shared" si="18"/>
        <v>-3.1006094301293703E-2</v>
      </c>
      <c r="S140" s="7"/>
      <c r="V140" s="10">
        <v>50</v>
      </c>
      <c r="W140" s="8">
        <f>((W141+'Portfólio kalkulačka'!G$10)*(1+'#DATA_KALKULACKA'!R140))</f>
        <v>3272.3127914856736</v>
      </c>
      <c r="X140" s="26">
        <f>((X141+'Portfólio kalkulačka'!G$10*(1-'Portfólio kalkulačka'!G$11))*(1+'#DATA_KALKULACKA'!$R140))*(1-'Portfólio kalkulačka'!G$12)</f>
        <v>3196.0844308763112</v>
      </c>
      <c r="Y140" s="8">
        <f>((Y141+'Portfólio kalkulačka'!H$10*(1-'Portfólio kalkulačka'!H$11))*(1+'#DATA_KALKULACKA'!$R140))*(1-'Portfólio kalkulačka'!H$12)</f>
        <v>3133.3811578983614</v>
      </c>
      <c r="Z140" s="8">
        <f>((Z141+'Portfólio kalkulačka'!C$10-'Portfólio kalkulačka'!C$13))*(1+'#DATA_KALKULACKA'!$R140)</f>
        <v>2951.1225350202099</v>
      </c>
      <c r="AD140" s="22">
        <f>'Portfólio kalkulačka'!$D$4/12</f>
        <v>3.3333333333333335E-3</v>
      </c>
      <c r="AE140" s="4">
        <f>((('Portfólio kalkulačka'!G$10*(1-'Portfólio kalkulačka'!G$11)+AE141))*(1+'#DATA_KALKULACKA'!AD140))*(1-'Portfólio kalkulačka'!G$12)</f>
        <v>30637.268848062344</v>
      </c>
      <c r="AF140" s="4">
        <f>((('Portfólio kalkulačka'!H$10*(1-'Portfólio kalkulačka'!H$11)+AF141))*(1+'#DATA_KALKULACKA'!$AD140))*(1-'Portfólio kalkulačka'!H$12)</f>
        <v>28056.067871822645</v>
      </c>
      <c r="AG140" s="4">
        <f>(AG141+'Portfólio kalkulačka'!$C$10-'Portfólio kalkulačka'!$C$13)*(1+'Portfólio kalkulačka'!$D$4/12)</f>
        <v>30086.824148819247</v>
      </c>
    </row>
    <row r="141" spans="14:33" x14ac:dyDescent="0.25">
      <c r="N141" s="11">
        <v>39234</v>
      </c>
      <c r="O141" s="6">
        <f t="shared" si="16"/>
        <v>6</v>
      </c>
      <c r="P141" s="6">
        <f t="shared" si="17"/>
        <v>2007</v>
      </c>
      <c r="Q141" s="6">
        <v>2338.25</v>
      </c>
      <c r="R141" s="9">
        <f t="shared" si="18"/>
        <v>-1.6612343602144884E-2</v>
      </c>
      <c r="S141" s="7"/>
      <c r="V141" s="10">
        <v>50</v>
      </c>
      <c r="W141" s="8">
        <f>((W142+'Portfólio kalkulačka'!G$10)*(1+'#DATA_KALKULACKA'!R141))</f>
        <v>3277.0210238072941</v>
      </c>
      <c r="X141" s="26">
        <f>((X142+'Portfólio kalkulačka'!G$10*(1-'Portfólio kalkulačka'!G$11))*(1+'#DATA_KALKULACKA'!$R141))*(1-'Portfólio kalkulačka'!G$12)</f>
        <v>3202.6551453788711</v>
      </c>
      <c r="Y141" s="8">
        <f>((Y142+'Portfólio kalkulačka'!H$10*(1-'Portfólio kalkulačka'!H$11))*(1+'#DATA_KALKULACKA'!$R141))*(1-'Portfólio kalkulačka'!H$12)</f>
        <v>3140.1503788619157</v>
      </c>
      <c r="Z141" s="8">
        <f>((Z142+'Portfólio kalkulačka'!C$10-'Portfólio kalkulačka'!C$13))*(1+'#DATA_KALKULACKA'!$R141)</f>
        <v>2961.0532461705866</v>
      </c>
      <c r="AD141" s="22">
        <f>'Portfólio kalkulačka'!$D$4/12</f>
        <v>3.3333333333333335E-3</v>
      </c>
      <c r="AE141" s="4">
        <f>((('Portfólio kalkulačka'!G$10*(1-'Portfólio kalkulačka'!G$11)+AE142))*(1+'#DATA_KALKULACKA'!AD141))*(1-'Portfólio kalkulačka'!G$12)</f>
        <v>30467.049951674941</v>
      </c>
      <c r="AF141" s="4">
        <f>((('Portfólio kalkulačka'!H$10*(1-'Portfólio kalkulačka'!H$11)+AF142))*(1+'#DATA_KALKULACKA'!$AD141))*(1-'Portfólio kalkulačka'!H$12)</f>
        <v>27911.476153470179</v>
      </c>
      <c r="AG141" s="4">
        <f>(AG142+'Portfólio kalkulačka'!$C$10-'Portfólio kalkulačka'!$C$13)*(1+'Portfólio kalkulačka'!$D$4/12)</f>
        <v>29902.367922411206</v>
      </c>
    </row>
    <row r="142" spans="14:33" x14ac:dyDescent="0.25">
      <c r="N142" s="11">
        <v>39203</v>
      </c>
      <c r="O142" s="6">
        <f t="shared" si="16"/>
        <v>5</v>
      </c>
      <c r="P142" s="6">
        <f t="shared" si="17"/>
        <v>2007</v>
      </c>
      <c r="Q142" s="6">
        <v>2377.75</v>
      </c>
      <c r="R142" s="9">
        <f t="shared" si="18"/>
        <v>3.4897739785947686E-2</v>
      </c>
      <c r="S142" s="7"/>
      <c r="V142" s="10">
        <v>50</v>
      </c>
      <c r="W142" s="8">
        <f>((W143+'Portfólio kalkulačka'!G$10)*(1+'#DATA_KALKULACKA'!R142))</f>
        <v>3232.3796597274859</v>
      </c>
      <c r="X142" s="26">
        <f>((X143+'Portfólio kalkulačka'!G$10*(1-'Portfólio kalkulačka'!G$11))*(1+'#DATA_KALKULACKA'!$R142))*(1-'Portfólio kalkulačka'!G$12)</f>
        <v>3161.0175378734284</v>
      </c>
      <c r="Y142" s="8">
        <f>((Y143+'Portfólio kalkulačka'!H$10*(1-'Portfólio kalkulačka'!H$11))*(1+'#DATA_KALKULACKA'!$R142))*(1-'Portfólio kalkulačka'!H$12)</f>
        <v>3099.6345410479844</v>
      </c>
      <c r="Z142" s="8">
        <f>((Z143+'Portfólio kalkulačka'!C$10-'Portfólio kalkulačka'!C$13))*(1+'#DATA_KALKULACKA'!$R142)</f>
        <v>2926.5742461593554</v>
      </c>
      <c r="AD142" s="22">
        <f>'Portfólio kalkulačka'!$D$4/12</f>
        <v>3.3333333333333335E-3</v>
      </c>
      <c r="AE142" s="4">
        <f>((('Portfólio kalkulačka'!G$10*(1-'Portfólio kalkulačka'!G$11)+AE143))*(1+'#DATA_KALKULACKA'!AD142))*(1-'Portfólio kalkulačka'!G$12)</f>
        <v>30297.226743362902</v>
      </c>
      <c r="AF142" s="4">
        <f>((('Portfólio kalkulačka'!H$10*(1-'Portfólio kalkulačka'!H$11)+AF143))*(1+'#DATA_KALKULACKA'!$AD142))*(1-'Portfólio kalkulačka'!H$12)</f>
        <v>27767.119399793781</v>
      </c>
      <c r="AG142" s="4">
        <f>(AG143+'Portfólio kalkulačka'!$C$10-'Portfólio kalkulačka'!$C$13)*(1+'Portfólio kalkulačka'!$D$4/12)</f>
        <v>29718.524507386581</v>
      </c>
    </row>
    <row r="143" spans="14:33" x14ac:dyDescent="0.25">
      <c r="N143" s="11">
        <v>39173</v>
      </c>
      <c r="O143" s="6">
        <f t="shared" si="16"/>
        <v>4</v>
      </c>
      <c r="P143" s="6">
        <f t="shared" si="17"/>
        <v>2007</v>
      </c>
      <c r="Q143" s="6">
        <v>2297.5700000000002</v>
      </c>
      <c r="R143" s="9">
        <f t="shared" si="18"/>
        <v>4.4293038561533132E-2</v>
      </c>
      <c r="S143" s="7"/>
      <c r="V143" s="10">
        <v>50</v>
      </c>
      <c r="W143" s="8">
        <f>((W144+'Portfólio kalkulačka'!G$10)*(1+'#DATA_KALKULACKA'!R143))</f>
        <v>3023.3807317001701</v>
      </c>
      <c r="X143" s="26">
        <f>((X144+'Portfólio kalkulačka'!G$10*(1-'Portfólio kalkulačka'!G$11))*(1+'#DATA_KALKULACKA'!$R143))*(1-'Portfólio kalkulačka'!G$12)</f>
        <v>2958.4824912145259</v>
      </c>
      <c r="Y143" s="8">
        <f>((Y144+'Portfólio kalkulačka'!H$10*(1-'Portfólio kalkulačka'!H$11))*(1+'#DATA_KALKULACKA'!$R143))*(1-'Portfólio kalkulačka'!H$12)</f>
        <v>2901.2122660043965</v>
      </c>
      <c r="Z143" s="8">
        <f>((Z144+'Portfólio kalkulačka'!C$10-'Portfólio kalkulačka'!C$13))*(1+'#DATA_KALKULACKA'!$R143)</f>
        <v>2743.3873686251077</v>
      </c>
      <c r="AD143" s="22">
        <f>'Portfólio kalkulačka'!$D$4/12</f>
        <v>3.3333333333333335E-3</v>
      </c>
      <c r="AE143" s="4">
        <f>((('Portfólio kalkulačka'!G$10*(1-'Portfólio kalkulačka'!G$11)+AE144))*(1+'#DATA_KALKULACKA'!AD143))*(1-'Portfólio kalkulačka'!G$12)</f>
        <v>30127.798303316173</v>
      </c>
      <c r="AF143" s="4">
        <f>((('Portfólio kalkulačka'!H$10*(1-'Portfólio kalkulačka'!H$11)+AF144))*(1+'#DATA_KALKULACKA'!$AD143))*(1-'Portfólio kalkulačka'!H$12)</f>
        <v>27622.997228970758</v>
      </c>
      <c r="AG143" s="4">
        <f>(AG144+'Portfólio kalkulačka'!$C$10-'Portfólio kalkulačka'!$C$13)*(1+'Portfólio kalkulačka'!$D$4/12)</f>
        <v>29535.291867827156</v>
      </c>
    </row>
    <row r="144" spans="14:33" x14ac:dyDescent="0.25">
      <c r="N144" s="11">
        <v>39142</v>
      </c>
      <c r="O144" s="6">
        <f t="shared" si="16"/>
        <v>3</v>
      </c>
      <c r="P144" s="6">
        <f t="shared" si="17"/>
        <v>2007</v>
      </c>
      <c r="Q144" s="6">
        <v>2200.12</v>
      </c>
      <c r="R144" s="9">
        <f t="shared" si="18"/>
        <v>1.1186792782358367E-2</v>
      </c>
      <c r="S144" s="7"/>
      <c r="V144" s="10">
        <v>50</v>
      </c>
      <c r="W144" s="8">
        <f>((W145+'Portfólio kalkulačka'!G$10)*(1+'#DATA_KALKULACKA'!R144))</f>
        <v>2795.145921746966</v>
      </c>
      <c r="X144" s="26">
        <f>((X145+'Portfólio kalkulačka'!G$10*(1-'Portfólio kalkulačka'!G$11))*(1+'#DATA_KALKULACKA'!$R144))*(1-'Portfólio kalkulačka'!G$12)</f>
        <v>2736.8361358311186</v>
      </c>
      <c r="Y144" s="8">
        <f>((Y145+'Portfólio kalkulačka'!H$10*(1-'Portfólio kalkulačka'!H$11))*(1+'#DATA_KALKULACKA'!$R144))*(1-'Portfólio kalkulačka'!H$12)</f>
        <v>2683.8900685204953</v>
      </c>
      <c r="Z144" s="8">
        <f>((Z145+'Portfólio kalkulačka'!C$10-'Portfólio kalkulačka'!C$13))*(1+'#DATA_KALKULACKA'!$R144)</f>
        <v>2542.5283027108949</v>
      </c>
      <c r="AD144" s="22">
        <f>'Portfólio kalkulačka'!$D$4/12</f>
        <v>3.3333333333333335E-3</v>
      </c>
      <c r="AE144" s="4">
        <f>((('Portfólio kalkulačka'!G$10*(1-'Portfólio kalkulačka'!G$11)+AE145))*(1+'#DATA_KALKULACKA'!AD144))*(1-'Portfólio kalkulačka'!G$12)</f>
        <v>29958.763713862871</v>
      </c>
      <c r="AF144" s="4">
        <f>((('Portfólio kalkulačka'!H$10*(1-'Portfólio kalkulačka'!H$11)+AF145))*(1+'#DATA_KALKULACKA'!$AD144))*(1-'Portfólio kalkulačka'!H$12)</f>
        <v>27479.10925979889</v>
      </c>
      <c r="AG144" s="4">
        <f>(AG145+'Portfólio kalkulačka'!$C$10-'Portfólio kalkulačka'!$C$13)*(1+'Portfólio kalkulačka'!$D$4/12)</f>
        <v>29352.667974578559</v>
      </c>
    </row>
    <row r="145" spans="1:33" x14ac:dyDescent="0.25">
      <c r="N145" s="11">
        <v>39114</v>
      </c>
      <c r="O145" s="6">
        <f t="shared" si="16"/>
        <v>2</v>
      </c>
      <c r="P145" s="6">
        <f t="shared" si="17"/>
        <v>2007</v>
      </c>
      <c r="Q145" s="6">
        <v>2175.7800000000002</v>
      </c>
      <c r="R145" s="9">
        <f t="shared" si="18"/>
        <v>-1.9561191245454357E-2</v>
      </c>
      <c r="S145" s="7"/>
      <c r="V145" s="10">
        <v>50</v>
      </c>
      <c r="W145" s="8">
        <f>((W146+'Portfólio kalkulačka'!G$10)*(1+'#DATA_KALKULACKA'!R145))</f>
        <v>2664.2231303831677</v>
      </c>
      <c r="X145" s="26">
        <f>((X146+'Portfólio kalkulačka'!G$10*(1-'Portfólio kalkulačka'!G$11))*(1+'#DATA_KALKULACKA'!$R145))*(1-'Portfólio kalkulačka'!G$12)</f>
        <v>2610.2676952440288</v>
      </c>
      <c r="Y145" s="8">
        <f>((Y146+'Portfólio kalkulačka'!H$10*(1-'Portfólio kalkulačka'!H$11))*(1+'#DATA_KALKULACKA'!$R145))*(1-'Portfólio kalkulačka'!H$12)</f>
        <v>2559.7179247962472</v>
      </c>
      <c r="Z145" s="8">
        <f>((Z146+'Portfólio kalkulačka'!C$10-'Portfólio kalkulačka'!C$13))*(1+'#DATA_KALKULACKA'!$R145)</f>
        <v>2429.9002283840482</v>
      </c>
      <c r="AD145" s="22">
        <f>'Portfólio kalkulačka'!$D$4/12</f>
        <v>3.3333333333333335E-3</v>
      </c>
      <c r="AE145" s="4">
        <f>((('Portfólio kalkulačka'!G$10*(1-'Portfólio kalkulačka'!G$11)+AE146))*(1+'#DATA_KALKULACKA'!AD145))*(1-'Portfólio kalkulačka'!G$12)</f>
        <v>29790.122059464316</v>
      </c>
      <c r="AF145" s="4">
        <f>((('Portfólio kalkulačka'!H$10*(1-'Portfólio kalkulačka'!H$11)+AF146))*(1+'#DATA_KALKULACKA'!$AD145))*(1-'Portfólio kalkulačka'!H$12)</f>
        <v>27335.455111695421</v>
      </c>
      <c r="AG145" s="4">
        <f>(AG146+'Portfólio kalkulačka'!$C$10-'Portfólio kalkulačka'!$C$13)*(1+'Portfólio kalkulačka'!$D$4/12)</f>
        <v>29170.650805227797</v>
      </c>
    </row>
    <row r="146" spans="1:33" x14ac:dyDescent="0.25">
      <c r="N146" s="11">
        <v>39083</v>
      </c>
      <c r="O146" s="6">
        <f t="shared" si="16"/>
        <v>1</v>
      </c>
      <c r="P146" s="6">
        <f t="shared" si="17"/>
        <v>2007</v>
      </c>
      <c r="Q146" s="6">
        <v>2219.19</v>
      </c>
      <c r="R146" s="9">
        <f t="shared" si="18"/>
        <v>1.5122613934212487E-2</v>
      </c>
      <c r="S146" s="7"/>
      <c r="V146" s="10">
        <v>50</v>
      </c>
      <c r="W146" s="8">
        <f>((W147+'Portfólio kalkulačka'!G$10)*(1+'#DATA_KALKULACKA'!R146))</f>
        <v>2617.3782867362606</v>
      </c>
      <c r="X146" s="26">
        <f>((X147+'Portfólio kalkulačka'!G$10*(1-'Portfólio kalkulačka'!G$11))*(1+'#DATA_KALKULACKA'!$R146))*(1-'Portfólio kalkulačka'!G$12)</f>
        <v>2566.0113729575828</v>
      </c>
      <c r="Y146" s="8">
        <f>((Y147+'Portfólio kalkulačka'!H$10*(1-'Portfólio kalkulačka'!H$11))*(1+'#DATA_KALKULACKA'!$R146))*(1-'Portfólio kalkulačka'!H$12)</f>
        <v>2516.2339468361797</v>
      </c>
      <c r="Z146" s="8">
        <f>((Z147+'Portfólio kalkulačka'!C$10-'Portfólio kalkulačka'!C$13))*(1+'#DATA_KALKULACKA'!$R146)</f>
        <v>2393.8802993995696</v>
      </c>
      <c r="AD146" s="22">
        <f>'Portfólio kalkulačka'!$D$4/12</f>
        <v>3.3333333333333335E-3</v>
      </c>
      <c r="AE146" s="4">
        <f>((('Portfólio kalkulačka'!G$10*(1-'Portfólio kalkulačka'!G$11)+AE147))*(1+'#DATA_KALKULACKA'!AD146))*(1-'Portfólio kalkulačka'!G$12)</f>
        <v>29621.872426710077</v>
      </c>
      <c r="AF146" s="4">
        <f>((('Portfólio kalkulačka'!H$10*(1-'Portfólio kalkulačka'!H$11)+AF147))*(1+'#DATA_KALKULACKA'!$AD146))*(1-'Portfólio kalkulačka'!H$12)</f>
        <v>27192.034404696045</v>
      </c>
      <c r="AG146" s="4">
        <f>(AG147+'Portfólio kalkulačka'!$C$10-'Portfólio kalkulačka'!$C$13)*(1+'Portfólio kalkulačka'!$D$4/12)</f>
        <v>28989.238344080859</v>
      </c>
    </row>
    <row r="147" spans="1:33" x14ac:dyDescent="0.25">
      <c r="N147" s="11">
        <v>39052</v>
      </c>
      <c r="O147" s="6">
        <f t="shared" si="16"/>
        <v>12</v>
      </c>
      <c r="P147" s="6">
        <f t="shared" si="17"/>
        <v>2006</v>
      </c>
      <c r="Q147" s="6">
        <v>2186.13</v>
      </c>
      <c r="R147" s="9">
        <f t="shared" si="18"/>
        <v>1.4026689673406452E-2</v>
      </c>
      <c r="S147" s="7"/>
      <c r="V147" s="10">
        <v>50</v>
      </c>
      <c r="W147" s="8">
        <f>((W148+'Portfólio kalkulačka'!G$10)*(1+'#DATA_KALKULACKA'!R147))</f>
        <v>2478.3863454606148</v>
      </c>
      <c r="X147" s="26">
        <f>((X148+'Portfólio kalkulačka'!G$10*(1-'Portfólio kalkulačka'!G$11))*(1+'#DATA_KALKULACKA'!$R147))*(1-'Portfólio kalkulačka'!G$12)</f>
        <v>2431.3149763905826</v>
      </c>
      <c r="Y147" s="8">
        <f>((Y148+'Portfólio kalkulačka'!H$10*(1-'Portfólio kalkulačka'!H$11))*(1+'#DATA_KALKULACKA'!$R147))*(1-'Portfólio kalkulačka'!H$12)</f>
        <v>2383.9698346258742</v>
      </c>
      <c r="Z147" s="8">
        <f>((Z148+'Portfólio kalkulačka'!C$10-'Portfólio kalkulačka'!C$13))*(1+'#DATA_KALKULACKA'!$R147)</f>
        <v>2273.7178808152439</v>
      </c>
      <c r="AD147" s="22">
        <f>'Portfólio kalkulačka'!$D$4/12</f>
        <v>3.3333333333333335E-3</v>
      </c>
      <c r="AE147" s="4">
        <f>((('Portfólio kalkulačka'!G$10*(1-'Portfólio kalkulačka'!G$11)+AE148))*(1+'#DATA_KALKULACKA'!AD147))*(1-'Portfólio kalkulačka'!G$12)</f>
        <v>29454.013904313026</v>
      </c>
      <c r="AF147" s="4">
        <f>((('Portfólio kalkulačka'!H$10*(1-'Portfólio kalkulačka'!H$11)+AF148))*(1+'#DATA_KALKULACKA'!$AD147))*(1-'Portfólio kalkulačka'!H$12)</f>
        <v>27048.846759453907</v>
      </c>
      <c r="AG147" s="4">
        <f>(AG148+'Portfólio kalkulačka'!$C$10-'Portfólio kalkulačka'!$C$13)*(1+'Portfólio kalkulačka'!$D$4/12)</f>
        <v>28808.42858214039</v>
      </c>
    </row>
    <row r="148" spans="1:33" x14ac:dyDescent="0.25">
      <c r="N148" s="11">
        <v>39022</v>
      </c>
      <c r="O148" s="6">
        <f t="shared" si="16"/>
        <v>11</v>
      </c>
      <c r="P148" s="6">
        <f t="shared" si="17"/>
        <v>2006</v>
      </c>
      <c r="Q148" s="6">
        <v>2155.89</v>
      </c>
      <c r="R148" s="9">
        <f t="shared" si="18"/>
        <v>1.9020159289107264E-2</v>
      </c>
      <c r="S148" s="7"/>
      <c r="V148" s="10">
        <v>50</v>
      </c>
      <c r="W148" s="8">
        <f>((W149+'Portfólio kalkulačka'!G$10)*(1+'#DATA_KALKULACKA'!R148))</f>
        <v>2344.1036618659841</v>
      </c>
      <c r="X148" s="26">
        <f>((X149+'Portfólio kalkulačka'!G$10*(1-'Portfólio kalkulačka'!G$11))*(1+'#DATA_KALKULACKA'!$R148))*(1-'Portfólio kalkulačka'!G$12)</f>
        <v>2301.0834986893192</v>
      </c>
      <c r="Y148" s="8">
        <f>((Y149+'Portfólio kalkulačka'!H$10*(1-'Portfólio kalkulačka'!H$11))*(1+'#DATA_KALKULACKA'!$R148))*(1-'Portfólio kalkulačka'!H$12)</f>
        <v>2255.9966771772797</v>
      </c>
      <c r="Z148" s="8">
        <f>((Z149+'Portfólio kalkulačka'!C$10-'Portfólio kalkulačka'!C$13))*(1+'#DATA_KALKULACKA'!$R148)</f>
        <v>2157.7663071595812</v>
      </c>
      <c r="AD148" s="22">
        <f>'Portfólio kalkulačka'!$D$4/12</f>
        <v>3.3333333333333335E-3</v>
      </c>
      <c r="AE148" s="4">
        <f>((('Portfólio kalkulačka'!G$10*(1-'Portfólio kalkulačka'!G$11)+AE149))*(1+'#DATA_KALKULACKA'!AD148))*(1-'Portfólio kalkulačka'!G$12)</f>
        <v>29286.545583104391</v>
      </c>
      <c r="AF148" s="4">
        <f>((('Portfólio kalkulačka'!H$10*(1-'Portfólio kalkulačka'!H$11)+AF149))*(1+'#DATA_KALKULACKA'!$AD148))*(1-'Portfólio kalkulačka'!H$12)</f>
        <v>26905.891797238601</v>
      </c>
      <c r="AG148" s="4">
        <f>(AG149+'Portfólio kalkulačka'!$C$10-'Portfólio kalkulačka'!$C$13)*(1+'Portfólio kalkulačka'!$D$4/12)</f>
        <v>28628.219517083442</v>
      </c>
    </row>
    <row r="149" spans="1:33" x14ac:dyDescent="0.25">
      <c r="N149" s="11">
        <v>38991</v>
      </c>
      <c r="O149" s="6">
        <f t="shared" si="16"/>
        <v>10</v>
      </c>
      <c r="P149" s="6">
        <f t="shared" si="17"/>
        <v>2006</v>
      </c>
      <c r="Q149" s="6">
        <v>2115.65</v>
      </c>
      <c r="R149" s="9">
        <f t="shared" si="18"/>
        <v>3.2583496429774282E-2</v>
      </c>
      <c r="S149" s="7"/>
      <c r="V149" s="10">
        <v>50</v>
      </c>
      <c r="W149" s="8">
        <f>((W150+'Portfólio kalkulačka'!G$10)*(1+'#DATA_KALKULACKA'!R149))</f>
        <v>2200.3506265286123</v>
      </c>
      <c r="X149" s="26">
        <f>((X150+'Portfólio kalkulačka'!G$10*(1-'Portfólio kalkulačka'!G$11))*(1+'#DATA_KALKULACKA'!$R149))*(1-'Portfólio kalkulačka'!G$12)</f>
        <v>2161.3938347812391</v>
      </c>
      <c r="Y149" s="8">
        <f>((Y150+'Portfólio kalkulačka'!H$10*(1-'Portfólio kalkulačka'!H$11))*(1+'#DATA_KALKULACKA'!$R149))*(1-'Portfólio kalkulačka'!H$12)</f>
        <v>2118.6581904306795</v>
      </c>
      <c r="Z149" s="8">
        <f>((Z150+'Portfólio kalkulačka'!C$10-'Portfólio kalkulačka'!C$13))*(1+'#DATA_KALKULACKA'!$R149)</f>
        <v>2032.9912856139081</v>
      </c>
      <c r="AD149" s="22">
        <f>'Portfólio kalkulačka'!$D$4/12</f>
        <v>3.3333333333333335E-3</v>
      </c>
      <c r="AE149" s="4">
        <f>((('Portfólio kalkulačka'!G$10*(1-'Portfólio kalkulačka'!G$11)+AE150))*(1+'#DATA_KALKULACKA'!AD149))*(1-'Portfólio kalkulačka'!G$12)</f>
        <v>29119.466556028841</v>
      </c>
      <c r="AF149" s="4">
        <f>((('Portfólio kalkulačka'!H$10*(1-'Portfólio kalkulačka'!H$11)+AF150))*(1+'#DATA_KALKULACKA'!$AD149))*(1-'Portfólio kalkulačka'!H$12)</f>
        <v>26763.169139935166</v>
      </c>
      <c r="AG149" s="4">
        <f>(AG150+'Portfólio kalkulačka'!$C$10-'Portfólio kalkulačka'!$C$13)*(1+'Portfólio kalkulačka'!$D$4/12)</f>
        <v>28448.609153239307</v>
      </c>
    </row>
    <row r="150" spans="1:33" x14ac:dyDescent="0.25">
      <c r="N150" s="11">
        <v>38961</v>
      </c>
      <c r="O150" s="6">
        <f t="shared" si="16"/>
        <v>9</v>
      </c>
      <c r="P150" s="6">
        <f t="shared" si="17"/>
        <v>2006</v>
      </c>
      <c r="Q150" s="6">
        <v>2048.89</v>
      </c>
      <c r="R150" s="9">
        <f t="shared" si="18"/>
        <v>2.5768241030929798E-2</v>
      </c>
      <c r="S150" s="7"/>
      <c r="V150" s="10">
        <v>50</v>
      </c>
      <c r="W150" s="8">
        <f>((W151+'Portfólio kalkulačka'!G$10)*(1+'#DATA_KALKULACKA'!R150))</f>
        <v>2030.9178716650713</v>
      </c>
      <c r="X150" s="26">
        <f>((X151+'Portfólio kalkulačka'!G$10*(1-'Portfólio kalkulačka'!G$11))*(1+'#DATA_KALKULACKA'!$R150))*(1-'Portfólio kalkulačka'!G$12)</f>
        <v>1996.2856593719107</v>
      </c>
      <c r="Y150" s="8">
        <f>((Y151+'Portfólio kalkulačka'!H$10*(1-'Portfólio kalkulačka'!H$11))*(1+'#DATA_KALKULACKA'!$R150))*(1-'Portfólio kalkulačka'!H$12)</f>
        <v>1956.2972713985364</v>
      </c>
      <c r="Z150" s="8">
        <f>((Z151+'Portfólio kalkulačka'!C$10-'Portfólio kalkulačka'!C$13))*(1+'#DATA_KALKULACKA'!$R150)</f>
        <v>1884.339607298693</v>
      </c>
      <c r="AD150" s="22">
        <f>'Portfólio kalkulačka'!$D$4/12</f>
        <v>3.3333333333333335E-3</v>
      </c>
      <c r="AE150" s="4">
        <f>((('Portfólio kalkulačka'!G$10*(1-'Portfólio kalkulačka'!G$11)+AE151))*(1+'#DATA_KALKULACKA'!AD150))*(1-'Portfólio kalkulačka'!G$12)</f>
        <v>28952.775918139574</v>
      </c>
      <c r="AF150" s="4">
        <f>((('Portfólio kalkulačka'!H$10*(1-'Portfólio kalkulačka'!H$11)+AF151))*(1+'#DATA_KALKULACKA'!$AD150))*(1-'Portfólio kalkulačka'!H$12)</f>
        <v>26620.678410043085</v>
      </c>
      <c r="AG150" s="4">
        <f>(AG151+'Portfólio kalkulačka'!$C$10-'Portfólio kalkulačka'!$C$13)*(1+'Portfólio kalkulačka'!$D$4/12)</f>
        <v>28269.595501567415</v>
      </c>
    </row>
    <row r="151" spans="1:33" x14ac:dyDescent="0.25">
      <c r="N151" s="11">
        <v>38930</v>
      </c>
      <c r="O151" s="6">
        <f t="shared" si="16"/>
        <v>8</v>
      </c>
      <c r="P151" s="6">
        <f t="shared" si="17"/>
        <v>2006</v>
      </c>
      <c r="Q151" s="6">
        <v>1997.42</v>
      </c>
      <c r="R151" s="9">
        <f t="shared" si="18"/>
        <v>2.3798174260247395E-2</v>
      </c>
      <c r="S151" s="7"/>
      <c r="V151" s="10">
        <v>50</v>
      </c>
      <c r="W151" s="8">
        <f>((W152+'Portfólio kalkulačka'!G$10)*(1+'#DATA_KALKULACKA'!R151))</f>
        <v>1879.8993480475997</v>
      </c>
      <c r="X151" s="26">
        <f>((X152+'Portfólio kalkulačka'!G$10*(1-'Portfólio kalkulačka'!G$11))*(1+'#DATA_KALKULACKA'!$R151))*(1-'Portfólio kalkulačka'!G$12)</f>
        <v>1849.0852139727847</v>
      </c>
      <c r="Y151" s="8">
        <f>((Y152+'Portfólio kalkulačka'!H$10*(1-'Portfólio kalkulačka'!H$11))*(1+'#DATA_KALKULACKA'!$R151))*(1-'Portfólio kalkulačka'!H$12)</f>
        <v>1811.4009674906629</v>
      </c>
      <c r="Z151" s="8">
        <f>((Z152+'Portfólio kalkulačka'!C$10-'Portfólio kalkulačka'!C$13))*(1+'#DATA_KALKULACKA'!$R151)</f>
        <v>1752.5032644068522</v>
      </c>
      <c r="AD151" s="22">
        <f>'Portfólio kalkulačka'!$D$4/12</f>
        <v>3.3333333333333335E-3</v>
      </c>
      <c r="AE151" s="4">
        <f>((('Portfólio kalkulačka'!G$10*(1-'Portfólio kalkulačka'!G$11)+AE152))*(1+'#DATA_KALKULACKA'!AD151))*(1-'Portfólio kalkulačka'!G$12)</f>
        <v>28786.472766593408</v>
      </c>
      <c r="AF151" s="4">
        <f>((('Portfólio kalkulačka'!H$10*(1-'Portfólio kalkulačka'!H$11)+AF152))*(1+'#DATA_KALKULACKA'!$AD151))*(1-'Portfólio kalkulačka'!H$12)</f>
        <v>26478.419230675288</v>
      </c>
      <c r="AG151" s="4">
        <f>(AG152+'Portfólio kalkulačka'!$C$10-'Portfólio kalkulačka'!$C$13)*(1+'Portfólio kalkulačka'!$D$4/12)</f>
        <v>28091.176579635296</v>
      </c>
    </row>
    <row r="152" spans="1:33" x14ac:dyDescent="0.25">
      <c r="N152" s="11">
        <v>38899</v>
      </c>
      <c r="O152" s="6">
        <f t="shared" si="16"/>
        <v>7</v>
      </c>
      <c r="P152" s="6">
        <f t="shared" si="17"/>
        <v>2006</v>
      </c>
      <c r="Q152" s="6">
        <v>1950.99</v>
      </c>
      <c r="R152" s="9">
        <f t="shared" si="18"/>
        <v>6.1680324698431882E-3</v>
      </c>
      <c r="S152" s="7"/>
      <c r="V152" s="10">
        <v>50</v>
      </c>
      <c r="W152" s="8">
        <f>((W153+'Portfólio kalkulačka'!G$10)*(1+'#DATA_KALKULACKA'!R152))</f>
        <v>1736.2011139607025</v>
      </c>
      <c r="X152" s="26">
        <f>((X153+'Portfólio kalkulačka'!G$10*(1-'Portfólio kalkulačka'!G$11))*(1+'#DATA_KALKULACKA'!$R152))*(1-'Portfólio kalkulačka'!G$12)</f>
        <v>1708.9111651672115</v>
      </c>
      <c r="Y152" s="8">
        <f>((Y153+'Portfólio kalkulačka'!H$10*(1-'Portfólio kalkulačka'!H$11))*(1+'#DATA_KALKULACKA'!$R152))*(1-'Portfólio kalkulačka'!H$12)</f>
        <v>1673.3079007342735</v>
      </c>
      <c r="Z152" s="8">
        <f>((Z153+'Portfólio kalkulačka'!C$10-'Portfólio kalkulačka'!C$13))*(1+'#DATA_KALKULACKA'!$R152)</f>
        <v>1627.2663505047135</v>
      </c>
      <c r="AD152" s="22">
        <f>'Portfólio kalkulačka'!$D$4/12</f>
        <v>3.3333333333333335E-3</v>
      </c>
      <c r="AE152" s="4">
        <f>((('Portfólio kalkulačka'!G$10*(1-'Portfólio kalkulačka'!G$11)+AE153))*(1+'#DATA_KALKULACKA'!AD152))*(1-'Portfólio kalkulačka'!G$12)</f>
        <v>28620.5562006459</v>
      </c>
      <c r="AF152" s="4">
        <f>((('Portfólio kalkulačka'!H$10*(1-'Portfólio kalkulačka'!H$11)+AF153))*(1+'#DATA_KALKULACKA'!$AD152))*(1-'Portfólio kalkulačka'!H$12)</f>
        <v>26336.391225557156</v>
      </c>
      <c r="AG152" s="4">
        <f>(AG153+'Portfólio kalkulačka'!$C$10-'Portfólio kalkulačka'!$C$13)*(1+'Portfólio kalkulačka'!$D$4/12)</f>
        <v>27913.350411596639</v>
      </c>
    </row>
    <row r="153" spans="1:33" x14ac:dyDescent="0.25">
      <c r="N153" s="11">
        <v>38869</v>
      </c>
      <c r="O153" s="6">
        <f t="shared" si="16"/>
        <v>6</v>
      </c>
      <c r="P153" s="6">
        <f t="shared" si="17"/>
        <v>2006</v>
      </c>
      <c r="Q153" s="6">
        <v>1939.03</v>
      </c>
      <c r="R153" s="9">
        <f t="shared" si="18"/>
        <v>1.3530192469569412E-3</v>
      </c>
      <c r="S153" s="7"/>
      <c r="V153" s="10">
        <v>50</v>
      </c>
      <c r="W153" s="8">
        <f>((W154+'Portfólio kalkulačka'!G$10)*(1+'#DATA_KALKULACKA'!R153))</f>
        <v>1625.5578173149124</v>
      </c>
      <c r="X153" s="26">
        <f>((X154+'Portfólio kalkulačka'!G$10*(1-'Portfólio kalkulačka'!G$11))*(1+'#DATA_KALKULACKA'!$R153))*(1-'Portfólio kalkulačka'!G$12)</f>
        <v>1601.1352972376772</v>
      </c>
      <c r="Y153" s="8">
        <f>((Y154+'Portfólio kalkulačka'!H$10*(1-'Portfólio kalkulačka'!H$11))*(1+'#DATA_KALKULACKA'!$R153))*(1-'Portfólio kalkulačka'!H$12)</f>
        <v>1566.8821530493753</v>
      </c>
      <c r="Z153" s="8">
        <f>((Z154+'Portfólio kalkulačka'!C$10-'Portfólio kalkulačka'!C$13))*(1+'#DATA_KALKULACKA'!$R153)</f>
        <v>1532.7908480408175</v>
      </c>
      <c r="AD153" s="22">
        <f>'Portfólio kalkulačka'!$D$4/12</f>
        <v>3.3333333333333335E-3</v>
      </c>
      <c r="AE153" s="4">
        <f>((('Portfólio kalkulačka'!G$10*(1-'Portfólio kalkulačka'!G$11)+AE154))*(1+'#DATA_KALKULACKA'!AD153))*(1-'Portfólio kalkulačka'!G$12)</f>
        <v>28455.025321646463</v>
      </c>
      <c r="AF153" s="4">
        <f>((('Portfólio kalkulačka'!H$10*(1-'Portfólio kalkulačka'!H$11)+AF154))*(1+'#DATA_KALKULACKA'!$AD153))*(1-'Portfólio kalkulačka'!H$12)</f>
        <v>26194.594019025521</v>
      </c>
      <c r="AG153" s="4">
        <f>(AG154+'Portfólio kalkulačka'!$C$10-'Portfólio kalkulačka'!$C$13)*(1+'Portfólio kalkulačka'!$D$4/12)</f>
        <v>27736.115028169406</v>
      </c>
    </row>
    <row r="154" spans="1:33" x14ac:dyDescent="0.25">
      <c r="N154" s="11">
        <v>38838</v>
      </c>
      <c r="O154" s="6">
        <f t="shared" si="16"/>
        <v>5</v>
      </c>
      <c r="P154" s="6">
        <f t="shared" si="17"/>
        <v>2006</v>
      </c>
      <c r="Q154" s="6">
        <v>1936.41</v>
      </c>
      <c r="R154" s="9">
        <f t="shared" si="18"/>
        <v>-2.8779359912528342E-2</v>
      </c>
      <c r="S154" s="7"/>
      <c r="V154" s="10">
        <v>50</v>
      </c>
      <c r="W154" s="8">
        <f>((W155+'Portfólio kalkulačka'!G$10)*(1+'#DATA_KALKULACKA'!R154))</f>
        <v>1523.3613781255422</v>
      </c>
      <c r="X154" s="26">
        <f>((X155+'Portfólio kalkulačka'!G$10*(1-'Portfólio kalkulačka'!G$11))*(1+'#DATA_KALKULACKA'!$R154))*(1-'Portfólio kalkulačka'!G$12)</f>
        <v>1501.5724299690535</v>
      </c>
      <c r="Y154" s="8">
        <f>((Y155+'Portfólio kalkulačka'!H$10*(1-'Portfólio kalkulačka'!H$11))*(1+'#DATA_KALKULACKA'!$R154))*(1-'Portfólio kalkulačka'!H$12)</f>
        <v>1468.4296262576058</v>
      </c>
      <c r="Z154" s="8">
        <f>((Z155+'Portfólio kalkulačka'!C$10-'Portfólio kalkulačka'!C$13))*(1+'#DATA_KALKULACKA'!$R154)</f>
        <v>1446.2197547509425</v>
      </c>
      <c r="AD154" s="22">
        <f>'Portfólio kalkulačka'!$D$4/12</f>
        <v>3.3333333333333335E-3</v>
      </c>
      <c r="AE154" s="4">
        <f>((('Portfólio kalkulačka'!G$10*(1-'Portfólio kalkulačka'!G$11)+AE155))*(1+'#DATA_KALKULACKA'!AD154))*(1-'Portfólio kalkulačka'!G$12)</f>
        <v>28289.879233033491</v>
      </c>
      <c r="AF154" s="4">
        <f>((('Portfólio kalkulačka'!H$10*(1-'Portfólio kalkulačka'!H$11)+AF155))*(1+'#DATA_KALKULACKA'!$AD154))*(1-'Portfólio kalkulačka'!H$12)</f>
        <v>26053.027236027679</v>
      </c>
      <c r="AG154" s="4">
        <f>(AG155+'Portfólio kalkulačka'!$C$10-'Portfólio kalkulačka'!$C$13)*(1+'Portfólio kalkulačka'!$D$4/12)</f>
        <v>27559.468466614024</v>
      </c>
    </row>
    <row r="155" spans="1:33" x14ac:dyDescent="0.25">
      <c r="N155" s="11">
        <v>38808</v>
      </c>
      <c r="O155" s="6">
        <f t="shared" si="16"/>
        <v>4</v>
      </c>
      <c r="P155" s="6">
        <f t="shared" si="17"/>
        <v>2006</v>
      </c>
      <c r="Q155" s="6">
        <v>1993.79</v>
      </c>
      <c r="R155" s="9">
        <f t="shared" si="18"/>
        <v>1.3423944535371841E-2</v>
      </c>
      <c r="S155" s="7"/>
      <c r="V155" s="10">
        <v>50</v>
      </c>
      <c r="W155" s="8">
        <f>((W156+'Portfólio kalkulačka'!G$10)*(1+'#DATA_KALKULACKA'!R155))</f>
        <v>1468.501857609145</v>
      </c>
      <c r="X155" s="26">
        <f>((X156+'Portfólio kalkulačka'!G$10*(1-'Portfólio kalkulačka'!G$11))*(1+'#DATA_KALKULACKA'!$R155))*(1-'Portfólio kalkulačka'!G$12)</f>
        <v>1448.6148708486626</v>
      </c>
      <c r="Y155" s="8">
        <f>((Y156+'Portfólio kalkulačka'!H$10*(1-'Portfólio kalkulačka'!H$11))*(1+'#DATA_KALKULACKA'!$R155))*(1-'Portfólio kalkulačka'!H$12)</f>
        <v>1415.5170385568274</v>
      </c>
      <c r="Z155" s="8">
        <f>((Z156+'Portfólio kalkulačka'!C$10-'Portfólio kalkulačka'!C$13))*(1+'#DATA_KALKULACKA'!$R155)</f>
        <v>1404.5743617440942</v>
      </c>
      <c r="AD155" s="22">
        <f>'Portfólio kalkulačka'!$D$4/12</f>
        <v>3.3333333333333335E-3</v>
      </c>
      <c r="AE155" s="4">
        <f>((('Portfólio kalkulačka'!G$10*(1-'Portfólio kalkulačka'!G$11)+AE156))*(1+'#DATA_KALKULACKA'!AD155))*(1-'Portfólio kalkulačka'!G$12)</f>
        <v>28125.117040329522</v>
      </c>
      <c r="AF155" s="4">
        <f>((('Portfólio kalkulačka'!H$10*(1-'Portfólio kalkulačka'!H$11)+AF156))*(1+'#DATA_KALKULACKA'!$AD155))*(1-'Portfólio kalkulačka'!H$12)</f>
        <v>25911.690502120393</v>
      </c>
      <c r="AG155" s="4">
        <f>(AG156+'Portfólio kalkulačka'!$C$10-'Portfólio kalkulačka'!$C$13)*(1+'Portfólio kalkulačka'!$D$4/12)</f>
        <v>27383.408770711649</v>
      </c>
    </row>
    <row r="156" spans="1:33" x14ac:dyDescent="0.25">
      <c r="N156" s="11">
        <v>38777</v>
      </c>
      <c r="O156" s="6">
        <f t="shared" si="16"/>
        <v>3</v>
      </c>
      <c r="P156" s="6">
        <f t="shared" si="17"/>
        <v>2006</v>
      </c>
      <c r="Q156" s="6">
        <v>1967.38</v>
      </c>
      <c r="R156" s="9">
        <f t="shared" si="18"/>
        <v>1.2448602555591607E-2</v>
      </c>
      <c r="S156" s="7"/>
      <c r="V156" s="10">
        <v>50</v>
      </c>
      <c r="W156" s="8">
        <f>((W157+'Portfólio kalkulačka'!G$10)*(1+'#DATA_KALKULACKA'!R156))</f>
        <v>1349.0498922269044</v>
      </c>
      <c r="X156" s="26">
        <f>((X157+'Portfólio kalkulačka'!G$10*(1-'Portfólio kalkulačka'!G$11))*(1+'#DATA_KALKULACKA'!$R156))*(1-'Portfólio kalkulačka'!G$12)</f>
        <v>1331.8571882513231</v>
      </c>
      <c r="Y156" s="8">
        <f>((Y157+'Portfólio kalkulačka'!H$10*(1-'Portfólio kalkulačka'!H$11))*(1+'#DATA_KALKULACKA'!$R156))*(1-'Portfólio kalkulačka'!H$12)</f>
        <v>1300.1454642242302</v>
      </c>
      <c r="Z156" s="8">
        <f>((Z157+'Portfólio kalkulačka'!C$10-'Portfólio kalkulačka'!C$13))*(1+'#DATA_KALKULACKA'!$R156)</f>
        <v>1301.469188233513</v>
      </c>
      <c r="AD156" s="22">
        <f>'Portfólio kalkulačka'!$D$4/12</f>
        <v>3.3333333333333335E-3</v>
      </c>
      <c r="AE156" s="4">
        <f>((('Portfólio kalkulačka'!G$10*(1-'Portfólio kalkulačka'!G$11)+AE157))*(1+'#DATA_KALKULACKA'!AD156))*(1-'Portfólio kalkulačka'!G$12)</f>
        <v>27960.737851136371</v>
      </c>
      <c r="AF156" s="4">
        <f>((('Portfólio kalkulačka'!H$10*(1-'Portfólio kalkulačka'!H$11)+AF157))*(1+'#DATA_KALKULACKA'!$AD156))*(1-'Portfólio kalkulačka'!H$12)</f>
        <v>25770.583443468902</v>
      </c>
      <c r="AG156" s="4">
        <f>(AG157+'Portfólio kalkulačka'!$C$10-'Portfólio kalkulačka'!$C$13)*(1+'Portfólio kalkulačka'!$D$4/12)</f>
        <v>27207.933990742506</v>
      </c>
    </row>
    <row r="157" spans="1:33" x14ac:dyDescent="0.25">
      <c r="N157" s="11">
        <v>38749</v>
      </c>
      <c r="O157" s="6">
        <f t="shared" si="16"/>
        <v>2</v>
      </c>
      <c r="P157" s="6">
        <f t="shared" si="17"/>
        <v>2006</v>
      </c>
      <c r="Q157" s="6">
        <v>1943.19</v>
      </c>
      <c r="R157" s="9">
        <f t="shared" si="18"/>
        <v>2.7142363243254351E-3</v>
      </c>
      <c r="S157" s="7"/>
      <c r="V157" s="10">
        <v>50</v>
      </c>
      <c r="W157" s="8">
        <f>((W158+'Portfólio kalkulačka'!G$10)*(1+'#DATA_KALKULACKA'!R157))</f>
        <v>1232.4625949620297</v>
      </c>
      <c r="X157" s="26">
        <f>((X158+'Portfólio kalkulačka'!G$10*(1-'Portfólio kalkulačka'!G$11))*(1+'#DATA_KALKULACKA'!$R157))*(1-'Portfólio kalkulačka'!G$12)</f>
        <v>1217.7980826530402</v>
      </c>
      <c r="Y157" s="8">
        <f>((Y158+'Portfólio kalkulačka'!H$10*(1-'Portfólio kalkulačka'!H$11))*(1+'#DATA_KALKULACKA'!$R157))*(1-'Portfólio kalkulačka'!H$12)</f>
        <v>1187.3462619681823</v>
      </c>
      <c r="Z157" s="8">
        <f>((Z158+'Portfólio kalkulačka'!C$10-'Portfólio kalkulačka'!C$13))*(1+'#DATA_KALKULACKA'!$R157)</f>
        <v>1200.9669214302676</v>
      </c>
      <c r="AD157" s="22">
        <f>'Portfólio kalkulačka'!$D$4/12</f>
        <v>3.3333333333333335E-3</v>
      </c>
      <c r="AE157" s="4">
        <f>((('Portfólio kalkulačka'!G$10*(1-'Portfólio kalkulačka'!G$11)+AE158))*(1+'#DATA_KALKULACKA'!AD157))*(1-'Portfólio kalkulačka'!G$12)</f>
        <v>27796.740775130314</v>
      </c>
      <c r="AF157" s="4">
        <f>((('Portfólio kalkulačka'!H$10*(1-'Portfólio kalkulačka'!H$11)+AF158))*(1+'#DATA_KALKULACKA'!$AD157))*(1-'Portfólio kalkulačka'!H$12)</f>
        <v>25629.705686845944</v>
      </c>
      <c r="AG157" s="4">
        <f>(AG158+'Portfólio kalkulačka'!$C$10-'Portfólio kalkulačka'!$C$13)*(1+'Portfólio kalkulačka'!$D$4/12)</f>
        <v>27033.042183464288</v>
      </c>
    </row>
    <row r="158" spans="1:33" x14ac:dyDescent="0.25">
      <c r="N158" s="11">
        <v>38718</v>
      </c>
      <c r="O158" s="6">
        <f t="shared" si="16"/>
        <v>1</v>
      </c>
      <c r="P158" s="6">
        <f t="shared" si="17"/>
        <v>2006</v>
      </c>
      <c r="Q158" s="6">
        <v>1937.93</v>
      </c>
      <c r="R158" s="9">
        <f t="shared" si="18"/>
        <v>2.6478595718084266E-2</v>
      </c>
      <c r="S158" s="7"/>
      <c r="V158" s="10">
        <v>2050</v>
      </c>
      <c r="W158" s="8">
        <f>(('Portfólio kalkulačka'!G10+'Portfólio kalkulačka'!G9)*(1+'#DATA_KALKULACKA'!R158))</f>
        <v>1129.1264552898926</v>
      </c>
      <c r="X158" s="26">
        <f>(('Portfólio kalkulačka'!G$10*(1-'Portfólio kalkulačka'!G$11)+'Portfólio kalkulačka'!G$9*(1-'Portfólio kalkulačka'!G$11))*(1+'#DATA_KALKULACKA'!R158))*(1-'Portfólio kalkulačka'!G$12)</f>
        <v>1116.7173555462566</v>
      </c>
      <c r="Y158" s="8">
        <f>(('Portfólio kalkulačka'!H$10*(1-'Portfólio kalkulačka'!H$11)+'Portfólio kalkulačka'!H$9*(1-'Portfólio kalkulačka'!H$11))*(1+'#DATA_KALKULACKA'!S158))*(1-'Portfólio kalkulačka'!H$12)</f>
        <v>1087.1487</v>
      </c>
      <c r="Z158" s="8">
        <f>(('Portfólio kalkulačka'!C$10+'Portfólio kalkulačka'!C$9-'Portfólio kalkulačka'!C$13))*(1+'#DATA_KALKULACKA'!$R158)</f>
        <v>1113.2160370562624</v>
      </c>
      <c r="AD158" s="22">
        <f>'Portfólio kalkulačka'!$D$4/12</f>
        <v>3.3333333333333335E-3</v>
      </c>
      <c r="AE158" s="4">
        <f>((('Portfólio kalkulačka'!G$10*(1-'Portfólio kalkulačka'!G$11)+AE159))*(1+'#DATA_KALKULACKA'!AD158))*(1-'Portfólio kalkulačka'!G$12)</f>
        <v>27633.124924057258</v>
      </c>
      <c r="AF158" s="4">
        <f>((('Portfólio kalkulačka'!H$10*(1-'Portfólio kalkulačka'!H$11)+AF159))*(1+'#DATA_KALKULACKA'!$AD158))*(1-'Portfólio kalkulačka'!H$12)</f>
        <v>25489.056859630749</v>
      </c>
      <c r="AG158" s="4">
        <f>(AG159+'Portfólio kalkulačka'!$C$10-'Portfólio kalkulačka'!$C$13)*(1+'Portfólio kalkulačka'!$D$4/12)</f>
        <v>26858.731412090649</v>
      </c>
    </row>
    <row r="159" spans="1:33" x14ac:dyDescent="0.25">
      <c r="N159" s="11">
        <v>38687</v>
      </c>
      <c r="O159" s="6">
        <f t="shared" si="16"/>
        <v>12</v>
      </c>
      <c r="P159" s="6">
        <f t="shared" si="17"/>
        <v>2005</v>
      </c>
      <c r="Q159" s="6">
        <v>1887.94</v>
      </c>
      <c r="S159" s="7"/>
      <c r="AD159" s="22">
        <f>'Portfólio kalkulačka'!$D$4/12</f>
        <v>3.3333333333333335E-3</v>
      </c>
      <c r="AE159" s="4">
        <f>((('Portfólio kalkulačka'!G$10*(1-'Portfólio kalkulačka'!G$11)+AE160))*(1+'#DATA_KALKULACKA'!AD159))*(1-'Portfólio kalkulačka'!G$12)</f>
        <v>27469.889411727927</v>
      </c>
      <c r="AF159" s="4">
        <f>((('Portfólio kalkulačka'!H$10*(1-'Portfólio kalkulačka'!H$11)+AF160))*(1+'#DATA_KALKULACKA'!$AD159))*(1-'Portfólio kalkulačka'!H$12)</f>
        <v>25348.636589808069</v>
      </c>
      <c r="AG159" s="4">
        <f>(AG160+'Portfólio kalkulačka'!$C$10-'Portfólio kalkulačka'!$C$13)*(1+'Portfólio kalkulačka'!$D$4/12)</f>
        <v>26684.999746269747</v>
      </c>
    </row>
    <row r="160" spans="1:33" x14ac:dyDescent="0.25">
      <c r="A160" s="2"/>
      <c r="AD160" s="22">
        <f>'Portfólio kalkulačka'!$D$4/12</f>
        <v>3.3333333333333335E-3</v>
      </c>
      <c r="AE160" s="4">
        <f>((('Portfólio kalkulačka'!G$10*(1-'Portfólio kalkulačka'!G$11)+AE161))*(1+'#DATA_KALKULACKA'!AD160))*(1-'Portfólio kalkulačka'!G$12)</f>
        <v>27307.033354013078</v>
      </c>
      <c r="AF160" s="4">
        <f>((('Portfólio kalkulačka'!H$10*(1-'Portfólio kalkulačka'!H$11)+AF161))*(1+'#DATA_KALKULACKA'!$AD160))*(1-'Portfólio kalkulačka'!H$12)</f>
        <v>25208.444505967189</v>
      </c>
      <c r="AG160" s="4">
        <f>(AG161+'Portfólio kalkulačka'!$C$10-'Portfólio kalkulačka'!$C$13)*(1+'Portfólio kalkulačka'!$D$4/12)</f>
        <v>26511.845262062867</v>
      </c>
    </row>
    <row r="161" spans="1:33" x14ac:dyDescent="0.25">
      <c r="A161" s="2"/>
      <c r="AD161" s="22">
        <f>'Portfólio kalkulačka'!$D$4/12</f>
        <v>3.3333333333333335E-3</v>
      </c>
      <c r="AE161" s="4">
        <f>((('Portfólio kalkulačka'!G$10*(1-'Portfólio kalkulačka'!G$11)+AE162))*(1+'#DATA_KALKULACKA'!AD161))*(1-'Portfólio kalkulačka'!G$12)</f>
        <v>27144.555868838681</v>
      </c>
      <c r="AF161" s="4">
        <f>((('Portfólio kalkulačka'!H$10*(1-'Portfólio kalkulačka'!H$11)+AF162))*(1+'#DATA_KALKULACKA'!$AD161))*(1-'Portfólio kalkulačka'!H$12)</f>
        <v>25068.480237300941</v>
      </c>
      <c r="AG161" s="4">
        <f>(AG162+'Portfólio kalkulačka'!$C$10-'Portfólio kalkulačka'!$C$13)*(1+'Portfólio kalkulačka'!$D$4/12)</f>
        <v>26339.266041923122</v>
      </c>
    </row>
    <row r="162" spans="1:33" x14ac:dyDescent="0.25">
      <c r="A162" s="2"/>
      <c r="AD162" s="22">
        <f>'Portfólio kalkulačka'!$D$4/12</f>
        <v>3.3333333333333335E-3</v>
      </c>
      <c r="AE162" s="4">
        <f>((('Portfólio kalkulačka'!G$10*(1-'Portfólio kalkulačka'!G$11)+AE163))*(1+'#DATA_KALKULACKA'!AD162))*(1-'Portfólio kalkulačka'!G$12)</f>
        <v>26982.456076181177</v>
      </c>
      <c r="AF162" s="4">
        <f>((('Portfólio kalkulačka'!H$10*(1-'Portfólio kalkulačka'!H$11)+AF163))*(1+'#DATA_KALKULACKA'!$AD162))*(1-'Portfólio kalkulačka'!H$12)</f>
        <v>24928.743413604727</v>
      </c>
      <c r="AG162" s="4">
        <f>(AG163+'Portfólio kalkulačka'!$C$10-'Portfólio kalkulačka'!$C$13)*(1+'Portfólio kalkulačka'!$D$4/12)</f>
        <v>26167.260174674204</v>
      </c>
    </row>
    <row r="163" spans="1:33" x14ac:dyDescent="0.25">
      <c r="A163" s="2"/>
      <c r="AD163" s="22">
        <f>'Portfólio kalkulačka'!$D$4/12</f>
        <v>3.3333333333333335E-3</v>
      </c>
      <c r="AE163" s="4">
        <f>((('Portfólio kalkulačka'!G$10*(1-'Portfólio kalkulačka'!G$11)+AE164))*(1+'#DATA_KALKULACKA'!AD163))*(1-'Portfólio kalkulačka'!G$12)</f>
        <v>26820.73309806269</v>
      </c>
      <c r="AF163" s="4">
        <f>((('Portfólio kalkulačka'!H$10*(1-'Portfólio kalkulačka'!H$11)+AF164))*(1+'#DATA_KALKULACKA'!$AD163))*(1-'Portfólio kalkulačka'!H$12)</f>
        <v>24789.233665275544</v>
      </c>
      <c r="AG163" s="4">
        <f>(AG164+'Portfólio kalkulačka'!$C$10-'Portfólio kalkulačka'!$C$13)*(1+'Portfólio kalkulačka'!$D$4/12)</f>
        <v>25995.825755489237</v>
      </c>
    </row>
    <row r="164" spans="1:33" x14ac:dyDescent="0.25">
      <c r="A164" s="2"/>
      <c r="AD164" s="22">
        <f>'Portfólio kalkulačka'!$D$4/12</f>
        <v>3.3333333333333335E-3</v>
      </c>
      <c r="AE164" s="4">
        <f>((('Portfólio kalkulačka'!G$10*(1-'Portfólio kalkulačka'!G$11)+AE165))*(1+'#DATA_KALKULACKA'!AD164))*(1-'Portfólio kalkulačka'!G$12)</f>
        <v>26659.386058546275</v>
      </c>
      <c r="AF164" s="4">
        <f>((('Portfólio kalkulačka'!H$10*(1-'Portfólio kalkulačka'!H$11)+AF165))*(1+'#DATA_KALKULACKA'!$AD164))*(1-'Portfólio kalkulačka'!H$12)</f>
        <v>24649.950623311001</v>
      </c>
      <c r="AG164" s="4">
        <f>(AG165+'Portfólio kalkulačka'!$C$10-'Portfólio kalkulačka'!$C$13)*(1+'Portfólio kalkulačka'!$D$4/12)</f>
        <v>25824.96088586967</v>
      </c>
    </row>
    <row r="165" spans="1:33" x14ac:dyDescent="0.25">
      <c r="A165" s="2"/>
      <c r="AD165" s="22">
        <f>'Portfólio kalkulačka'!$D$4/12</f>
        <v>3.3333333333333335E-3</v>
      </c>
      <c r="AE165" s="4">
        <f>((('Portfólio kalkulačka'!G$10*(1-'Portfólio kalkulačka'!G$11)+AE166))*(1+'#DATA_KALKULACKA'!AD165))*(1-'Portfólio kalkulačka'!G$12)</f>
        <v>26498.414083731179</v>
      </c>
      <c r="AF165" s="4">
        <f>((('Portfólio kalkulačka'!H$10*(1-'Portfólio kalkulačka'!H$11)+AF166))*(1+'#DATA_KALKULACKA'!$AD165))*(1-'Portfólio kalkulačka'!H$12)</f>
        <v>24510.893919308339</v>
      </c>
      <c r="AG165" s="4">
        <f>(AG166+'Portfólio kalkulačka'!$C$10-'Portfólio kalkulačka'!$C$13)*(1+'Portfólio kalkulačka'!$D$4/12)</f>
        <v>25654.663673624254</v>
      </c>
    </row>
    <row r="166" spans="1:33" x14ac:dyDescent="0.25">
      <c r="A166" s="2"/>
      <c r="AD166" s="22">
        <f>'Portfólio kalkulačka'!$D$4/12</f>
        <v>3.3333333333333335E-3</v>
      </c>
      <c r="AE166" s="4">
        <f>((('Portfólio kalkulačka'!G$10*(1-'Portfólio kalkulačka'!G$11)+AE167))*(1+'#DATA_KALKULACKA'!AD166))*(1-'Portfólio kalkulačka'!G$12)</f>
        <v>26337.816301748106</v>
      </c>
      <c r="AF166" s="4">
        <f>((('Portfólio kalkulačka'!H$10*(1-'Portfólio kalkulačka'!H$11)+AF167))*(1+'#DATA_KALKULACKA'!$AD166))*(1-'Portfólio kalkulačka'!H$12)</f>
        <v>24372.063185463463</v>
      </c>
      <c r="AG166" s="4">
        <f>(AG167+'Portfólio kalkulačka'!$C$10-'Portfólio kalkulačka'!$C$13)*(1+'Portfólio kalkulačka'!$D$4/12)</f>
        <v>25484.932232848092</v>
      </c>
    </row>
    <row r="167" spans="1:33" x14ac:dyDescent="0.25">
      <c r="A167" s="2"/>
      <c r="AD167" s="22">
        <f>'Portfólio kalkulačka'!$D$4/12</f>
        <v>3.3333333333333335E-3</v>
      </c>
      <c r="AE167" s="4">
        <f>((('Portfólio kalkulačka'!G$10*(1-'Portfólio kalkulačka'!G$11)+AE168))*(1+'#DATA_KALKULACKA'!AD167))*(1-'Portfólio kalkulačka'!G$12)</f>
        <v>26177.591842754486</v>
      </c>
      <c r="AF167" s="4">
        <f>((('Portfólio kalkulačka'!H$10*(1-'Portfólio kalkulačka'!H$11)+AF168))*(1+'#DATA_KALKULACKA'!$AD167))*(1-'Portfólio kalkulačka'!H$12)</f>
        <v>24233.458054569972</v>
      </c>
      <c r="AG167" s="4">
        <f>(AG168+'Portfólio kalkulačka'!$C$10-'Portfólio kalkulačka'!$C$13)*(1+'Portfólio kalkulačka'!$D$4/12)</f>
        <v>25315.764683901751</v>
      </c>
    </row>
    <row r="168" spans="1:33" x14ac:dyDescent="0.25">
      <c r="A168" s="2"/>
      <c r="AD168" s="22">
        <f>'Portfólio kalkulačka'!$D$4/12</f>
        <v>3.3333333333333335E-3</v>
      </c>
      <c r="AE168" s="4">
        <f>((('Portfólio kalkulačka'!G$10*(1-'Portfólio kalkulačka'!G$11)+AE169))*(1+'#DATA_KALKULACKA'!AD168))*(1-'Portfólio kalkulačka'!G$12)</f>
        <v>26017.739838929778</v>
      </c>
      <c r="AF168" s="4">
        <f>((('Portfólio kalkulačka'!H$10*(1-'Portfólio kalkulačka'!H$11)+AF169))*(1+'#DATA_KALKULACKA'!$AD168))*(1-'Portfólio kalkulačka'!H$12)</f>
        <v>24095.078160018184</v>
      </c>
      <c r="AG168" s="4">
        <f>(AG169+'Portfólio kalkulačka'!$C$10-'Portfólio kalkulačka'!$C$13)*(1+'Portfólio kalkulačka'!$D$4/12)</f>
        <v>25147.159153390447</v>
      </c>
    </row>
    <row r="169" spans="1:33" x14ac:dyDescent="0.25">
      <c r="A169" s="2"/>
      <c r="AD169" s="22">
        <f>'Portfólio kalkulačka'!$D$4/12</f>
        <v>3.3333333333333335E-3</v>
      </c>
      <c r="AE169" s="4">
        <f>((('Portfólio kalkulačka'!G$10*(1-'Portfólio kalkulačka'!G$11)+AE170))*(1+'#DATA_KALKULACKA'!AD169))*(1-'Portfólio kalkulačka'!G$12)</f>
        <v>25858.259424470762</v>
      </c>
      <c r="AF169" s="4">
        <f>((('Portfólio kalkulačka'!H$10*(1-'Portfólio kalkulačka'!H$11)+AF170))*(1+'#DATA_KALKULACKA'!$AD169))*(1-'Portfólio kalkulačka'!H$12)</f>
        <v>23956.923135794153</v>
      </c>
      <c r="AG169" s="4">
        <f>(AG170+'Portfólio kalkulačka'!$C$10-'Portfólio kalkulačka'!$C$13)*(1+'Portfólio kalkulačka'!$D$4/12)</f>
        <v>24979.113774143301</v>
      </c>
    </row>
    <row r="170" spans="1:33" x14ac:dyDescent="0.25">
      <c r="A170" s="2"/>
      <c r="AD170" s="22">
        <f>'Portfólio kalkulačka'!$D$4/12</f>
        <v>3.3333333333333335E-3</v>
      </c>
      <c r="AE170" s="4">
        <f>((('Portfólio kalkulačka'!G$10*(1-'Portfólio kalkulačka'!G$11)+AE171))*(1+'#DATA_KALKULACKA'!AD170))*(1-'Portfólio kalkulačka'!G$12)</f>
        <v>25699.149735586845</v>
      </c>
      <c r="AF170" s="4">
        <f>((('Portfólio kalkulačka'!H$10*(1-'Portfólio kalkulačka'!H$11)+AF171))*(1+'#DATA_KALKULACKA'!$AD170))*(1-'Portfólio kalkulačka'!H$12)</f>
        <v>23818.992616478732</v>
      </c>
      <c r="AG170" s="4">
        <f>(AG171+'Portfólio kalkulačka'!$C$10-'Portfólio kalkulačka'!$C$13)*(1+'Portfólio kalkulačka'!$D$4/12)</f>
        <v>24811.626685192656</v>
      </c>
    </row>
    <row r="171" spans="1:33" x14ac:dyDescent="0.25">
      <c r="A171" s="2"/>
      <c r="AD171" s="22">
        <f>'Portfólio kalkulačka'!$D$4/12</f>
        <v>3.3333333333333335E-3</v>
      </c>
      <c r="AE171" s="4">
        <f>((('Portfólio kalkulačka'!G$10*(1-'Portfólio kalkulačka'!G$11)+AE172))*(1+'#DATA_KALKULACKA'!AD171))*(1-'Portfólio kalkulačka'!G$12)</f>
        <v>25540.409910495389</v>
      </c>
      <c r="AF171" s="4">
        <f>((('Portfólio kalkulačka'!H$10*(1-'Portfólio kalkulačka'!H$11)+AF172))*(1+'#DATA_KALKULACKA'!$AD171))*(1-'Portfólio kalkulačka'!H$12)</f>
        <v>23681.286237246575</v>
      </c>
      <c r="AG171" s="4">
        <f>(AG172+'Portfólio kalkulačka'!$C$10-'Portfólio kalkulačka'!$C$13)*(1+'Portfólio kalkulačka'!$D$4/12)</f>
        <v>24644.696031753476</v>
      </c>
    </row>
    <row r="172" spans="1:33" x14ac:dyDescent="0.25">
      <c r="A172" s="2"/>
      <c r="AD172" s="22">
        <f>'Portfólio kalkulačka'!$D$4/12</f>
        <v>3.3333333333333335E-3</v>
      </c>
      <c r="AE172" s="4">
        <f>((('Portfólio kalkulačka'!G$10*(1-'Portfólio kalkulačka'!G$11)+AE173))*(1+'#DATA_KALKULACKA'!AD172))*(1-'Portfólio kalkulačka'!G$12)</f>
        <v>25382.039089417045</v>
      </c>
      <c r="AF172" s="4">
        <f>((('Portfólio kalkulačka'!H$10*(1-'Portfólio kalkulačka'!H$11)+AF173))*(1+'#DATA_KALKULACKA'!$AD172))*(1-'Portfólio kalkulačka'!H$12)</f>
        <v>23543.803633865187</v>
      </c>
      <c r="AG172" s="4">
        <f>(AG173+'Portfólio kalkulačka'!$C$10-'Portfólio kalkulačka'!$C$13)*(1+'Portfólio kalkulačka'!$D$4/12)</f>
        <v>24478.319965202798</v>
      </c>
    </row>
    <row r="173" spans="1:33" x14ac:dyDescent="0.25">
      <c r="A173" s="2"/>
      <c r="AD173" s="22">
        <f>'Portfólio kalkulačka'!$D$4/12</f>
        <v>3.3333333333333335E-3</v>
      </c>
      <c r="AE173" s="4">
        <f>((('Portfólio kalkulačka'!G$10*(1-'Portfólio kalkulačka'!G$11)+AE174))*(1+'#DATA_KALKULACKA'!AD173))*(1-'Portfólio kalkulačka'!G$12)</f>
        <v>25224.036414571092</v>
      </c>
      <c r="AF173" s="4">
        <f>((('Portfólio kalkulačka'!H$10*(1-'Portfólio kalkulačka'!H$11)+AF174))*(1+'#DATA_KALKULACKA'!$AD173))*(1-'Portfólio kalkulačka'!H$12)</f>
        <v>23406.544442693961</v>
      </c>
      <c r="AG173" s="4">
        <f>(AG174+'Portfólio kalkulačka'!$C$10-'Portfólio kalkulačka'!$C$13)*(1+'Portfólio kalkulačka'!$D$4/12)</f>
        <v>24312.496643059265</v>
      </c>
    </row>
    <row r="174" spans="1:33" x14ac:dyDescent="0.25">
      <c r="A174" s="2"/>
      <c r="AD174" s="22">
        <f>'Portfólio kalkulačka'!$D$4/12</f>
        <v>3.3333333333333335E-3</v>
      </c>
      <c r="AE174" s="4">
        <f>((('Portfólio kalkulačka'!G$10*(1-'Portfólio kalkulačka'!G$11)+AE175))*(1+'#DATA_KALKULACKA'!AD174))*(1-'Portfólio kalkulačka'!G$12)</f>
        <v>25066.401030170793</v>
      </c>
      <c r="AF174" s="4">
        <f>((('Portfólio kalkulačka'!H$10*(1-'Portfólio kalkulačka'!H$11)+AF175))*(1+'#DATA_KALKULACKA'!$AD174))*(1-'Portfólio kalkulačka'!H$12)</f>
        <v>23269.508300683214</v>
      </c>
      <c r="AG174" s="4">
        <f>(AG175+'Portfólio kalkulačka'!$C$10-'Portfólio kalkulačka'!$C$13)*(1+'Portfólio kalkulačka'!$D$4/12)</f>
        <v>24147.224228962721</v>
      </c>
    </row>
    <row r="175" spans="1:33" x14ac:dyDescent="0.25">
      <c r="A175" s="2"/>
      <c r="AD175" s="22">
        <f>'Portfólio kalkulačka'!$D$4/12</f>
        <v>3.3333333333333335E-3</v>
      </c>
      <c r="AE175" s="4">
        <f>((('Portfólio kalkulačka'!G$10*(1-'Portfólio kalkulačka'!G$11)+AE176))*(1+'#DATA_KALKULACKA'!AD175))*(1-'Portfólio kalkulačka'!G$12)</f>
        <v>24909.132082418757</v>
      </c>
      <c r="AF175" s="4">
        <f>((('Portfólio kalkulačka'!H$10*(1-'Portfólio kalkulačka'!H$11)+AF176))*(1+'#DATA_KALKULACKA'!$AD175))*(1-'Portfólio kalkulačka'!H$12)</f>
        <v>23132.694845373229</v>
      </c>
      <c r="AG175" s="4">
        <f>(AG176+'Portfólio kalkulačka'!$C$10-'Portfólio kalkulačka'!$C$13)*(1+'Portfólio kalkulačka'!$D$4/12)</f>
        <v>23982.500892653872</v>
      </c>
    </row>
    <row r="176" spans="1:33" x14ac:dyDescent="0.25">
      <c r="A176" s="2"/>
      <c r="AD176" s="22">
        <f>'Portfólio kalkulačka'!$D$4/12</f>
        <v>3.3333333333333335E-3</v>
      </c>
      <c r="AE176" s="4">
        <f>((('Portfólio kalkulačka'!G$10*(1-'Portfólio kalkulačka'!G$11)+AE177))*(1+'#DATA_KALKULACKA'!AD176))*(1-'Portfólio kalkulačka'!G$12)</f>
        <v>24752.228719502313</v>
      </c>
      <c r="AF176" s="4">
        <f>((('Portfólio kalkulačka'!H$10*(1-'Portfólio kalkulačka'!H$11)+AF177))*(1+'#DATA_KALKULACKA'!$AD176))*(1-'Portfólio kalkulačka'!H$12)</f>
        <v>22996.103714893288</v>
      </c>
      <c r="AG176" s="4">
        <f>(AG177+'Portfólio kalkulačka'!$C$10-'Portfólio kalkulačka'!$C$13)*(1+'Portfólio kalkulačka'!$D$4/12)</f>
        <v>23818.324809954025</v>
      </c>
    </row>
    <row r="177" spans="1:33" x14ac:dyDescent="0.25">
      <c r="A177" s="2"/>
      <c r="AD177" s="22">
        <f>'Portfólio kalkulačka'!$D$4/12</f>
        <v>3.3333333333333335E-3</v>
      </c>
      <c r="AE177" s="4">
        <f>((('Portfólio kalkulačka'!G$10*(1-'Portfólio kalkulačka'!G$11)+AE178))*(1+'#DATA_KALKULACKA'!AD177))*(1-'Portfólio kalkulačka'!G$12)</f>
        <v>24595.690091588909</v>
      </c>
      <c r="AF177" s="4">
        <f>((('Portfólio kalkulačka'!H$10*(1-'Portfólio kalkulačka'!H$11)+AF178))*(1+'#DATA_KALKULACKA'!$AD177))*(1-'Portfólio kalkulačka'!H$12)</f>
        <v>22859.734547960721</v>
      </c>
      <c r="AG177" s="4">
        <f>(AG178+'Portfólio kalkulačka'!$C$10-'Portfólio kalkulačka'!$C$13)*(1+'Portfólio kalkulačka'!$D$4/12)</f>
        <v>23654.694162744872</v>
      </c>
    </row>
    <row r="178" spans="1:33" x14ac:dyDescent="0.25">
      <c r="A178" s="2"/>
      <c r="AD178" s="22">
        <f>'Portfólio kalkulačka'!$D$4/12</f>
        <v>3.3333333333333335E-3</v>
      </c>
      <c r="AE178" s="4">
        <f>((('Portfólio kalkulačka'!G$10*(1-'Portfólio kalkulačka'!G$11)+AE179))*(1+'#DATA_KALKULACKA'!AD178))*(1-'Portfólio kalkulačka'!G$12)</f>
        <v>24439.515350821493</v>
      </c>
      <c r="AF178" s="4">
        <f>((('Portfólio kalkulačka'!H$10*(1-'Portfólio kalkulačka'!H$11)+AF179))*(1+'#DATA_KALKULACKA'!$AD178))*(1-'Portfólio kalkulačka'!H$12)</f>
        <v>22723.586983879959</v>
      </c>
      <c r="AG178" s="4">
        <f>(AG179+'Portfólio kalkulačka'!$C$10-'Portfólio kalkulačka'!$C$13)*(1+'Portfólio kalkulačka'!$D$4/12)</f>
        <v>23491.607138948377</v>
      </c>
    </row>
    <row r="179" spans="1:33" x14ac:dyDescent="0.25">
      <c r="A179" s="2"/>
      <c r="AD179" s="22">
        <f>'Portfólio kalkulačka'!$D$4/12</f>
        <v>3.3333333333333335E-3</v>
      </c>
      <c r="AE179" s="4">
        <f>((('Portfólio kalkulačka'!G$10*(1-'Portfólio kalkulačka'!G$11)+AE180))*(1+'#DATA_KALKULACKA'!AD179))*(1-'Portfólio kalkulačka'!G$12)</f>
        <v>24283.703651313928</v>
      </c>
      <c r="AF179" s="4">
        <f>((('Portfólio kalkulačka'!H$10*(1-'Portfólio kalkulačka'!H$11)+AF180))*(1+'#DATA_KALKULACKA'!$AD179))*(1-'Portfólio kalkulačka'!H$12)</f>
        <v>22587.660662541562</v>
      </c>
      <c r="AG179" s="4">
        <f>(AG180+'Portfólio kalkulačka'!$C$10-'Portfólio kalkulačka'!$C$13)*(1+'Portfólio kalkulačka'!$D$4/12)</f>
        <v>23329.061932506687</v>
      </c>
    </row>
    <row r="180" spans="1:33" x14ac:dyDescent="0.25">
      <c r="A180" s="2"/>
      <c r="AD180" s="22">
        <f>'Portfólio kalkulačka'!$D$4/12</f>
        <v>3.3333333333333335E-3</v>
      </c>
      <c r="AE180" s="4">
        <f>((('Portfólio kalkulačka'!G$10*(1-'Portfólio kalkulačka'!G$11)+AE181))*(1+'#DATA_KALKULACKA'!AD180))*(1-'Portfólio kalkulačka'!G$12)</f>
        <v>24128.254149146414</v>
      </c>
      <c r="AF180" s="4">
        <f>((('Portfólio kalkulačka'!H$10*(1-'Portfólio kalkulačka'!H$11)+AF181))*(1+'#DATA_KALKULACKA'!$AD180))*(1-'Portfólio kalkulačka'!H$12)</f>
        <v>22451.955224421279</v>
      </c>
      <c r="AG180" s="4">
        <f>(AG181+'Portfólio kalkulačka'!$C$10-'Portfólio kalkulačka'!$C$13)*(1+'Portfólio kalkulačka'!$D$4/12)</f>
        <v>23167.056743362144</v>
      </c>
    </row>
    <row r="181" spans="1:33" x14ac:dyDescent="0.25">
      <c r="A181" s="2"/>
      <c r="AD181" s="22">
        <f>'Portfólio kalkulačka'!$D$4/12</f>
        <v>3.3333333333333335E-3</v>
      </c>
      <c r="AE181" s="4">
        <f>((('Portfólio kalkulačka'!G$10*(1-'Portfólio kalkulačka'!G$11)+AE182))*(1+'#DATA_KALKULACKA'!AD181))*(1-'Portfólio kalkulačka'!G$12)</f>
        <v>23973.166002360911</v>
      </c>
      <c r="AF181" s="4">
        <f>((('Portfólio kalkulačka'!H$10*(1-'Portfólio kalkulačka'!H$11)+AF182))*(1+'#DATA_KALKULACKA'!$AD181))*(1-'Portfólio kalkulačka'!H$12)</f>
        <v>22316.47031057909</v>
      </c>
      <c r="AG181" s="4">
        <f>(AG182+'Portfólio kalkulačka'!$C$10-'Portfólio kalkulačka'!$C$13)*(1+'Portfólio kalkulačka'!$D$4/12)</f>
        <v>23005.589777437352</v>
      </c>
    </row>
    <row r="182" spans="1:33" x14ac:dyDescent="0.25">
      <c r="A182" s="2"/>
      <c r="AD182" s="22">
        <f>'Portfólio kalkulačka'!$D$4/12</f>
        <v>3.3333333333333335E-3</v>
      </c>
      <c r="AE182" s="4">
        <f>((('Portfólio kalkulačka'!G$10*(1-'Portfólio kalkulačka'!G$11)+AE183))*(1+'#DATA_KALKULACKA'!AD182))*(1-'Portfólio kalkulačka'!G$12)</f>
        <v>23818.438370956581</v>
      </c>
      <c r="AF182" s="4">
        <f>((('Portfólio kalkulačka'!H$10*(1-'Portfólio kalkulačka'!H$11)+AF183))*(1+'#DATA_KALKULACKA'!$AD182))*(1-'Portfólio kalkulačka'!H$12)</f>
        <v>22181.20556265827</v>
      </c>
      <c r="AG182" s="4">
        <f>(AG183+'Portfólio kalkulačka'!$C$10-'Portfólio kalkulačka'!$C$13)*(1+'Portfólio kalkulačka'!$D$4/12)</f>
        <v>22844.659246615298</v>
      </c>
    </row>
    <row r="183" spans="1:33" x14ac:dyDescent="0.25">
      <c r="A183" s="2"/>
      <c r="AD183" s="22">
        <f>'Portfólio kalkulačka'!$D$4/12</f>
        <v>3.3333333333333335E-3</v>
      </c>
      <c r="AE183" s="4">
        <f>((('Portfólio kalkulačka'!G$10*(1-'Portfólio kalkulačka'!G$11)+AE184))*(1+'#DATA_KALKULACKA'!AD183))*(1-'Portfólio kalkulačka'!G$12)</f>
        <v>23664.070416885235</v>
      </c>
      <c r="AF183" s="4">
        <f>((('Portfólio kalkulačka'!H$10*(1-'Portfólio kalkulačka'!H$11)+AF184))*(1+'#DATA_KALKULACKA'!$AD183))*(1-'Portfólio kalkulačka'!H$12)</f>
        <v>22046.160622884421</v>
      </c>
      <c r="AG183" s="4">
        <f>(AG184+'Portfólio kalkulačka'!$C$10-'Portfólio kalkulačka'!$C$13)*(1+'Portfólio kalkulačka'!$D$4/12)</f>
        <v>22684.263368719563</v>
      </c>
    </row>
    <row r="184" spans="1:33" x14ac:dyDescent="0.25">
      <c r="A184" s="2"/>
      <c r="AD184" s="22">
        <f>'Portfólio kalkulačka'!$D$4/12</f>
        <v>3.3333333333333335E-3</v>
      </c>
      <c r="AE184" s="4">
        <f>((('Portfólio kalkulačka'!G$10*(1-'Portfólio kalkulačka'!G$11)+AE185))*(1+'#DATA_KALKULACKA'!AD184))*(1-'Portfólio kalkulačka'!G$12)</f>
        <v>23510.061304046805</v>
      </c>
      <c r="AF184" s="4">
        <f>((('Portfólio kalkulačka'!H$10*(1-'Portfólio kalkulačka'!H$11)+AF185))*(1+'#DATA_KALKULACKA'!$AD184))*(1-'Portfólio kalkulačka'!H$12)</f>
        <v>21911.335134064542</v>
      </c>
      <c r="AG184" s="4">
        <f>(AG185+'Portfólio kalkulačka'!$C$10-'Portfólio kalkulačka'!$C$13)*(1+'Portfólio kalkulačka'!$D$4/12)</f>
        <v>22524.400367494578</v>
      </c>
    </row>
    <row r="185" spans="1:33" x14ac:dyDescent="0.25">
      <c r="A185" s="2"/>
      <c r="AD185" s="22">
        <f>'Portfólio kalkulačka'!$D$4/12</f>
        <v>3.3333333333333335E-3</v>
      </c>
      <c r="AE185" s="4">
        <f>((('Portfólio kalkulačka'!G$10*(1-'Portfólio kalkulačka'!G$11)+AE186))*(1+'#DATA_KALKULACKA'!AD185))*(1-'Portfólio kalkulačka'!G$12)</f>
        <v>23356.410198284801</v>
      </c>
      <c r="AF185" s="4">
        <f>((('Portfólio kalkulačka'!H$10*(1-'Portfólio kalkulačka'!H$11)+AF186))*(1+'#DATA_KALKULACKA'!$AD185))*(1-'Portfólio kalkulačka'!H$12)</f>
        <v>21776.728739586077</v>
      </c>
      <c r="AG185" s="4">
        <f>(AG186+'Portfólio kalkulačka'!$C$10-'Portfólio kalkulačka'!$C$13)*(1+'Portfólio kalkulačka'!$D$4/12)</f>
        <v>22365.068472585957</v>
      </c>
    </row>
    <row r="186" spans="1:33" x14ac:dyDescent="0.25">
      <c r="A186" s="2"/>
      <c r="AD186" s="22">
        <f>'Portfólio kalkulačka'!$D$4/12</f>
        <v>3.3333333333333335E-3</v>
      </c>
      <c r="AE186" s="4">
        <f>((('Portfólio kalkulačka'!G$10*(1-'Portfólio kalkulačka'!G$11)+AE187))*(1+'#DATA_KALKULACKA'!AD186))*(1-'Portfólio kalkulačka'!G$12)</f>
        <v>23203.1162673818</v>
      </c>
      <c r="AF186" s="4">
        <f>((('Portfólio kalkulačka'!H$10*(1-'Portfólio kalkulačka'!H$11)+AF187))*(1+'#DATA_KALKULACKA'!$AD186))*(1-'Portfólio kalkulačka'!H$12)</f>
        <v>21642.341083415969</v>
      </c>
      <c r="AG186" s="4">
        <f>(AG187+'Portfólio kalkulačka'!$C$10-'Portfólio kalkulačka'!$C$13)*(1+'Portfólio kalkulačka'!$D$4/12)</f>
        <v>22206.265919520887</v>
      </c>
    </row>
    <row r="187" spans="1:33" x14ac:dyDescent="0.25">
      <c r="A187" s="2"/>
      <c r="AD187" s="22">
        <f>'Portfólio kalkulačka'!$D$4/12</f>
        <v>3.3333333333333335E-3</v>
      </c>
      <c r="AE187" s="4">
        <f>((('Portfólio kalkulačka'!G$10*(1-'Portfólio kalkulačka'!G$11)+AE188))*(1+'#DATA_KALKULACKA'!AD187))*(1-'Portfólio kalkulačka'!G$12)</f>
        <v>23050.178681054942</v>
      </c>
      <c r="AF187" s="4">
        <f>((('Portfólio kalkulačka'!H$10*(1-'Portfólio kalkulačka'!H$11)+AF188))*(1+'#DATA_KALKULACKA'!$AD187))*(1-'Portfólio kalkulačka'!H$12)</f>
        <v>21508.171810099728</v>
      </c>
      <c r="AG187" s="4">
        <f>(AG188+'Portfólio kalkulačka'!$C$10-'Portfólio kalkulačka'!$C$13)*(1+'Portfólio kalkulačka'!$D$4/12)</f>
        <v>22047.990949688588</v>
      </c>
    </row>
    <row r="188" spans="1:33" x14ac:dyDescent="0.25">
      <c r="A188" s="2"/>
      <c r="AD188" s="22">
        <f>'Portfólio kalkulačka'!$D$4/12</f>
        <v>3.3333333333333335E-3</v>
      </c>
      <c r="AE188" s="4">
        <f>((('Portfólio kalkulačka'!G$10*(1-'Portfólio kalkulačka'!G$11)+AE189))*(1+'#DATA_KALKULACKA'!AD188))*(1-'Portfólio kalkulačka'!G$12)</f>
        <v>22897.596610951423</v>
      </c>
      <c r="AF188" s="4">
        <f>((('Portfólio kalkulačka'!H$10*(1-'Portfólio kalkulačka'!H$11)+AF189))*(1+'#DATA_KALKULACKA'!$AD188))*(1-'Portfólio kalkulačka'!H$12)</f>
        <v>21374.220564760486</v>
      </c>
      <c r="AG188" s="4">
        <f>(AG189+'Portfólio kalkulačka'!$C$10-'Portfólio kalkulačka'!$C$13)*(1+'Portfólio kalkulačka'!$D$4/12)</f>
        <v>21890.241810320851</v>
      </c>
    </row>
    <row r="189" spans="1:33" x14ac:dyDescent="0.25">
      <c r="A189" s="2"/>
      <c r="AD189" s="22">
        <f>'Portfólio kalkulačka'!$D$4/12</f>
        <v>3.3333333333333335E-3</v>
      </c>
      <c r="AE189" s="4">
        <f>((('Portfólio kalkulačka'!G$10*(1-'Portfólio kalkulačka'!G$11)+AE190))*(1+'#DATA_KALKULACKA'!AD189))*(1-'Portfólio kalkulačka'!G$12)</f>
        <v>22745.369230644021</v>
      </c>
      <c r="AF189" s="4">
        <f>((('Portfólio kalkulačka'!H$10*(1-'Portfólio kalkulačka'!H$11)+AF190))*(1+'#DATA_KALKULACKA'!$AD189))*(1-'Portfólio kalkulačka'!H$12)</f>
        <v>21240.486993098053</v>
      </c>
      <c r="AG189" s="4">
        <f>(AG190+'Portfólio kalkulačka'!$C$10-'Portfólio kalkulačka'!$C$13)*(1+'Portfólio kalkulačka'!$D$4/12)</f>
        <v>21733.016754472606</v>
      </c>
    </row>
    <row r="190" spans="1:33" x14ac:dyDescent="0.25">
      <c r="A190" s="2"/>
      <c r="AD190" s="22">
        <f>'Portfólio kalkulačka'!$D$4/12</f>
        <v>3.3333333333333335E-3</v>
      </c>
      <c r="AE190" s="4">
        <f>((('Portfólio kalkulačka'!G$10*(1-'Portfólio kalkulačka'!G$11)+AE191))*(1+'#DATA_KALKULACKA'!AD190))*(1-'Portfólio kalkulačka'!G$12)</f>
        <v>22593.49571562661</v>
      </c>
      <c r="AF190" s="4">
        <f>((('Portfólio kalkulačka'!H$10*(1-'Portfólio kalkulačka'!H$11)+AF191))*(1+'#DATA_KALKULACKA'!$AD190))*(1-'Portfólio kalkulačka'!H$12)</f>
        <v>21106.970741387988</v>
      </c>
      <c r="AG190" s="4">
        <f>(AG191+'Portfólio kalkulačka'!$C$10-'Portfólio kalkulačka'!$C$13)*(1+'Portfólio kalkulačka'!$D$4/12)</f>
        <v>21576.314041002595</v>
      </c>
    </row>
    <row r="191" spans="1:33" x14ac:dyDescent="0.25">
      <c r="A191" s="2"/>
      <c r="AD191" s="22">
        <f>'Portfólio kalkulačka'!$D$4/12</f>
        <v>3.3333333333333335E-3</v>
      </c>
      <c r="AE191" s="4">
        <f>((('Portfólio kalkulačka'!G$10*(1-'Portfólio kalkulačka'!G$11)+AE192))*(1+'#DATA_KALKULACKA'!AD191))*(1-'Portfólio kalkulačka'!G$12)</f>
        <v>22441.975243309698</v>
      </c>
      <c r="AF191" s="4">
        <f>((('Portfólio kalkulačka'!H$10*(1-'Portfólio kalkulačka'!H$11)+AF192))*(1+'#DATA_KALKULACKA'!$AD191))*(1-'Portfólio kalkulačka'!H$12)</f>
        <v>20973.671456480653</v>
      </c>
      <c r="AG191" s="4">
        <f>(AG192+'Portfólio kalkulačka'!$C$10-'Portfólio kalkulačka'!$C$13)*(1+'Portfólio kalkulačka'!$D$4/12)</f>
        <v>21420.13193455408</v>
      </c>
    </row>
    <row r="192" spans="1:33" x14ac:dyDescent="0.25">
      <c r="A192" s="2"/>
      <c r="AD192" s="22">
        <f>'Portfólio kalkulačka'!$D$4/12</f>
        <v>3.3333333333333335E-3</v>
      </c>
      <c r="AE192" s="4">
        <f>((('Portfólio kalkulačka'!G$10*(1-'Portfólio kalkulačka'!G$11)+AE193))*(1+'#DATA_KALKULACKA'!AD192))*(1-'Portfólio kalkulačka'!G$12)</f>
        <v>22290.806993015969</v>
      </c>
      <c r="AF192" s="4">
        <f>((('Portfólio kalkulačka'!H$10*(1-'Portfólio kalkulačka'!H$11)+AF193))*(1+'#DATA_KALKULACKA'!$AD192))*(1-'Portfólio kalkulačka'!H$12)</f>
        <v>20840.588785800297</v>
      </c>
      <c r="AG192" s="4">
        <f>(AG193+'Portfólio kalkulačka'!$C$10-'Portfólio kalkulačka'!$C$13)*(1+'Portfólio kalkulačka'!$D$4/12)</f>
        <v>21264.468705535626</v>
      </c>
    </row>
    <row r="193" spans="1:33" x14ac:dyDescent="0.25">
      <c r="A193" s="2"/>
      <c r="AD193" s="22">
        <f>'Portfólio kalkulačka'!$D$4/12</f>
        <v>3.3333333333333335E-3</v>
      </c>
      <c r="AE193" s="4">
        <f>((('Portfólio kalkulačka'!G$10*(1-'Portfólio kalkulačka'!G$11)+AE194))*(1+'#DATA_KALKULACKA'!AD193))*(1-'Portfólio kalkulačka'!G$12)</f>
        <v>22139.990145975844</v>
      </c>
      <c r="AF193" s="4">
        <f>((('Portfólio kalkulačka'!H$10*(1-'Portfólio kalkulačka'!H$11)+AF194))*(1+'#DATA_KALKULACKA'!$AD193))*(1-'Portfólio kalkulačka'!H$12)</f>
        <v>20707.722377344104</v>
      </c>
      <c r="AG193" s="4">
        <f>(AG194+'Portfólio kalkulačka'!$C$10-'Portfólio kalkulačka'!$C$13)*(1+'Portfólio kalkulačka'!$D$4/12)</f>
        <v>21109.322630101953</v>
      </c>
    </row>
    <row r="194" spans="1:33" x14ac:dyDescent="0.25">
      <c r="A194" s="2"/>
      <c r="AD194" s="22">
        <f>'Portfólio kalkulačka'!$D$4/12</f>
        <v>3.3333333333333335E-3</v>
      </c>
      <c r="AE194" s="4">
        <f>((('Portfólio kalkulačka'!G$10*(1-'Portfólio kalkulačka'!G$11)+AE195))*(1+'#DATA_KALKULACKA'!AD194))*(1-'Portfólio kalkulačka'!G$12)</f>
        <v>21989.52388532304</v>
      </c>
      <c r="AF194" s="4">
        <f>((('Portfólio kalkulačka'!H$10*(1-'Portfólio kalkulačka'!H$11)+AF195))*(1+'#DATA_KALKULACKA'!$AD194))*(1-'Portfólio kalkulačka'!H$12)</f>
        <v>20575.071879681273</v>
      </c>
      <c r="AG194" s="4">
        <f>(AG195+'Portfólio kalkulačka'!$C$10-'Portfólio kalkulačka'!$C$13)*(1+'Portfólio kalkulačka'!$D$4/12)</f>
        <v>20954.691990134834</v>
      </c>
    </row>
    <row r="195" spans="1:33" x14ac:dyDescent="0.25">
      <c r="A195" s="2"/>
      <c r="AD195" s="22">
        <f>'Portfólio kalkulačka'!$D$4/12</f>
        <v>3.3333333333333335E-3</v>
      </c>
      <c r="AE195" s="4">
        <f>((('Portfólio kalkulačka'!G$10*(1-'Portfólio kalkulačka'!G$11)+AE196))*(1+'#DATA_KALKULACKA'!AD195))*(1-'Portfólio kalkulačka'!G$12)</f>
        <v>21839.407396090148</v>
      </c>
      <c r="AF195" s="4">
        <f>((('Portfólio kalkulačka'!H$10*(1-'Portfólio kalkulačka'!H$11)+AF196))*(1+'#DATA_KALKULACKA'!$AD195))*(1-'Portfólio kalkulačka'!H$12)</f>
        <v>20442.636941952085</v>
      </c>
      <c r="AG195" s="4">
        <f>(AG196+'Portfólio kalkulačka'!$C$10-'Portfólio kalkulačka'!$C$13)*(1+'Portfólio kalkulačka'!$D$4/12)</f>
        <v>20800.575073224085</v>
      </c>
    </row>
    <row r="196" spans="1:33" x14ac:dyDescent="0.25">
      <c r="A196" s="2"/>
      <c r="AD196" s="22">
        <f>'Portfólio kalkulačka'!$D$4/12</f>
        <v>3.3333333333333335E-3</v>
      </c>
      <c r="AE196" s="4">
        <f>((('Portfólio kalkulačka'!G$10*(1-'Portfólio kalkulačka'!G$11)+AE197))*(1+'#DATA_KALKULACKA'!AD196))*(1-'Portfólio kalkulačka'!G$12)</f>
        <v>21689.639865204219</v>
      </c>
      <c r="AF196" s="4">
        <f>((('Portfólio kalkulačka'!H$10*(1-'Portfólio kalkulačka'!H$11)+AF197))*(1+'#DATA_KALKULACKA'!$AD196))*(1-'Portfólio kalkulačka'!H$12)</f>
        <v>20310.417213866982</v>
      </c>
      <c r="AG196" s="4">
        <f>(AG197+'Portfólio kalkulačka'!$C$10-'Portfólio kalkulačka'!$C$13)*(1+'Portfólio kalkulačka'!$D$4/12)</f>
        <v>20646.970172648587</v>
      </c>
    </row>
    <row r="197" spans="1:33" x14ac:dyDescent="0.25">
      <c r="A197" s="2"/>
      <c r="AD197" s="22">
        <f>'Portfólio kalkulačka'!$D$4/12</f>
        <v>3.3333333333333335E-3</v>
      </c>
      <c r="AE197" s="4">
        <f>((('Portfólio kalkulačka'!G$10*(1-'Portfólio kalkulačka'!G$11)+AE198))*(1+'#DATA_KALKULACKA'!AD197))*(1-'Portfólio kalkulačka'!G$12)</f>
        <v>21540.220481482364</v>
      </c>
      <c r="AF197" s="4">
        <f>((('Portfólio kalkulačka'!H$10*(1-'Portfólio kalkulačka'!H$11)+AF198))*(1+'#DATA_KALKULACKA'!$AD197))*(1-'Portfólio kalkulačka'!H$12)</f>
        <v>20178.412345705619</v>
      </c>
      <c r="AG197" s="4">
        <f>(AG198+'Portfólio kalkulačka'!$C$10-'Portfólio kalkulačka'!$C$13)*(1+'Portfólio kalkulačka'!$D$4/12)</f>
        <v>20493.875587357394</v>
      </c>
    </row>
    <row r="198" spans="1:33" x14ac:dyDescent="0.25">
      <c r="A198" s="2"/>
      <c r="AD198" s="22">
        <f>'Portfólio kalkulačka'!$D$4/12</f>
        <v>3.3333333333333335E-3</v>
      </c>
      <c r="AE198" s="4">
        <f>((('Portfólio kalkulačka'!G$10*(1-'Portfólio kalkulačka'!G$11)+AE199))*(1+'#DATA_KALKULACKA'!AD198))*(1-'Portfólio kalkulačka'!G$12)</f>
        <v>21391.14843562735</v>
      </c>
      <c r="AF198" s="4">
        <f>((('Portfólio kalkulačka'!H$10*(1-'Portfólio kalkulačka'!H$11)+AF199))*(1+'#DATA_KALKULACKA'!$AD198))*(1-'Portfólio kalkulačka'!H$12)</f>
        <v>20046.621988315972</v>
      </c>
      <c r="AG198" s="4">
        <f>(AG199+'Portfólio kalkulačka'!$C$10-'Portfólio kalkulačka'!$C$13)*(1+'Portfólio kalkulačka'!$D$4/12)</f>
        <v>20341.289621950888</v>
      </c>
    </row>
    <row r="199" spans="1:33" x14ac:dyDescent="0.25">
      <c r="A199" s="2"/>
      <c r="AD199" s="22">
        <f>'Portfólio kalkulačka'!$D$4/12</f>
        <v>3.3333333333333335E-3</v>
      </c>
      <c r="AE199" s="4">
        <f>((('Portfólio kalkulačka'!G$10*(1-'Portfólio kalkulačka'!G$11)+AE200))*(1+'#DATA_KALKULACKA'!AD199))*(1-'Portfólio kalkulačka'!G$12)</f>
        <v>21242.422920223231</v>
      </c>
      <c r="AF199" s="4">
        <f>((('Portfólio kalkulačka'!H$10*(1-'Portfólio kalkulačka'!H$11)+AF200))*(1+'#DATA_KALKULACKA'!$AD199))*(1-'Portfólio kalkulačka'!H$12)</f>
        <v>19915.045793113382</v>
      </c>
      <c r="AG199" s="4">
        <f>(AG200+'Portfólio kalkulačka'!$C$10-'Portfólio kalkulačka'!$C$13)*(1+'Portfólio kalkulačka'!$D$4/12)</f>
        <v>20189.210586662011</v>
      </c>
    </row>
    <row r="200" spans="1:33" x14ac:dyDescent="0.25">
      <c r="A200" s="2"/>
      <c r="AD200" s="22">
        <f>'Portfólio kalkulačka'!$D$4/12</f>
        <v>3.3333333333333335E-3</v>
      </c>
      <c r="AE200" s="4">
        <f>((('Portfólio kalkulačka'!G$10*(1-'Portfólio kalkulačka'!G$11)+AE201))*(1+'#DATA_KALKULACKA'!AD200))*(1-'Portfólio kalkulačka'!G$12)</f>
        <v>21094.043129730959</v>
      </c>
      <c r="AF200" s="4">
        <f>((('Portfólio kalkulačka'!H$10*(1-'Portfólio kalkulačka'!H$11)+AF201))*(1+'#DATA_KALKULACKA'!$AD200))*(1-'Portfólio kalkulačka'!H$12)</f>
        <v>19783.683412079656</v>
      </c>
      <c r="AG200" s="4">
        <f>(AG201+'Portfólio kalkulačka'!$C$10-'Portfólio kalkulačka'!$C$13)*(1+'Portfólio kalkulačka'!$D$4/12)</f>
        <v>20037.636797337553</v>
      </c>
    </row>
    <row r="201" spans="1:33" x14ac:dyDescent="0.25">
      <c r="A201" s="2"/>
      <c r="AD201" s="22">
        <f>'Portfólio kalkulačka'!$D$4/12</f>
        <v>3.3333333333333335E-3</v>
      </c>
      <c r="AE201" s="4">
        <f>((('Portfólio kalkulačka'!G$10*(1-'Portfólio kalkulačka'!G$11)+AE202))*(1+'#DATA_KALKULACKA'!AD201))*(1-'Portfólio kalkulačka'!G$12)</f>
        <v>20946.008260484028</v>
      </c>
      <c r="AF201" s="4">
        <f>((('Portfólio kalkulačka'!H$10*(1-'Portfólio kalkulačka'!H$11)+AF202))*(1+'#DATA_KALKULACKA'!$AD201))*(1-'Portfólio kalkulačka'!H$12)</f>
        <v>19652.534497762132</v>
      </c>
      <c r="AG201" s="4">
        <f>(AG202+'Portfólio kalkulačka'!$C$10-'Portfólio kalkulačka'!$C$13)*(1+'Portfólio kalkulačka'!$D$4/12)</f>
        <v>19886.566575419485</v>
      </c>
    </row>
    <row r="202" spans="1:33" x14ac:dyDescent="0.25">
      <c r="A202" s="2"/>
      <c r="AD202" s="22">
        <f>'Portfólio kalkulačka'!$D$4/12</f>
        <v>3.3333333333333335E-3</v>
      </c>
      <c r="AE202" s="4">
        <f>((('Portfólio kalkulačka'!G$10*(1-'Portfólio kalkulačka'!G$11)+AE203))*(1+'#DATA_KALKULACKA'!AD202))*(1-'Portfólio kalkulačka'!G$12)</f>
        <v>20798.31751068413</v>
      </c>
      <c r="AF202" s="4">
        <f>((('Portfólio kalkulačka'!H$10*(1-'Portfólio kalkulačka'!H$11)+AF203))*(1+'#DATA_KALKULACKA'!$AD202))*(1-'Portfólio kalkulačka'!H$12)</f>
        <v>19521.598703272772</v>
      </c>
      <c r="AG202" s="4">
        <f>(AG203+'Portfólio kalkulačka'!$C$10-'Portfólio kalkulačka'!$C$13)*(1+'Portfólio kalkulačka'!$D$4/12)</f>
        <v>19735.998247926396</v>
      </c>
    </row>
    <row r="203" spans="1:33" x14ac:dyDescent="0.25">
      <c r="A203" s="2"/>
      <c r="AD203" s="22">
        <f>'Portfólio kalkulačka'!$D$4/12</f>
        <v>3.3333333333333335E-3</v>
      </c>
      <c r="AE203" s="4">
        <f>((('Portfólio kalkulačka'!G$10*(1-'Portfólio kalkulačka'!G$11)+AE204))*(1+'#DATA_KALKULACKA'!AD203))*(1-'Portfólio kalkulačka'!G$12)</f>
        <v>20650.970080396804</v>
      </c>
      <c r="AF203" s="4">
        <f>((('Portfólio kalkulačka'!H$10*(1-'Portfólio kalkulačka'!H$11)+AF204))*(1+'#DATA_KALKULACKA'!$AD203))*(1-'Portfólio kalkulačka'!H$12)</f>
        <v>19390.875682287235</v>
      </c>
      <c r="AG203" s="4">
        <f>(AG204+'Portfólio kalkulačka'!$C$10-'Portfólio kalkulačka'!$C$13)*(1+'Portfólio kalkulačka'!$D$4/12)</f>
        <v>19585.930147434945</v>
      </c>
    </row>
    <row r="204" spans="1:33" x14ac:dyDescent="0.25">
      <c r="A204" s="2"/>
      <c r="AD204" s="22">
        <f>'Portfólio kalkulačka'!$D$4/12</f>
        <v>3.3333333333333335E-3</v>
      </c>
      <c r="AE204" s="4">
        <f>((('Portfólio kalkulačka'!G$10*(1-'Portfólio kalkulačka'!G$11)+AE205))*(1+'#DATA_KALKULACKA'!AD204))*(1-'Portfólio kalkulačka'!G$12)</f>
        <v>20503.965171547097</v>
      </c>
      <c r="AF204" s="4">
        <f>((('Portfólio kalkulačka'!H$10*(1-'Portfólio kalkulačka'!H$11)+AF205))*(1+'#DATA_KALKULACKA'!$AD204))*(1-'Portfólio kalkulačka'!H$12)</f>
        <v>19260.365089043968</v>
      </c>
      <c r="AG204" s="4">
        <f>(AG205+'Portfólio kalkulačka'!$C$10-'Portfólio kalkulačka'!$C$13)*(1+'Portfólio kalkulačka'!$D$4/12)</f>
        <v>19436.360612061406</v>
      </c>
    </row>
    <row r="205" spans="1:33" x14ac:dyDescent="0.25">
      <c r="A205" s="2"/>
      <c r="AD205" s="22">
        <f>'Portfólio kalkulačka'!$D$4/12</f>
        <v>3.3333333333333335E-3</v>
      </c>
      <c r="AE205" s="4">
        <f>((('Portfólio kalkulačka'!G$10*(1-'Portfólio kalkulačka'!G$11)+AE206))*(1+'#DATA_KALKULACKA'!AD205))*(1-'Portfólio kalkulačka'!G$12)</f>
        <v>20357.301987915253</v>
      </c>
      <c r="AF205" s="4">
        <f>((('Portfólio kalkulačka'!H$10*(1-'Portfólio kalkulačka'!H$11)+AF206))*(1+'#DATA_KALKULACKA'!$AD205))*(1-'Portfólio kalkulačka'!H$12)</f>
        <v>19130.066578343285</v>
      </c>
      <c r="AG205" s="4">
        <f>(AG206+'Portfólio kalkulačka'!$C$10-'Portfólio kalkulačka'!$C$13)*(1+'Portfólio kalkulačka'!$D$4/12)</f>
        <v>19287.287985443261</v>
      </c>
    </row>
    <row r="206" spans="1:33" x14ac:dyDescent="0.25">
      <c r="A206" s="2"/>
      <c r="AD206" s="22">
        <f>'Portfólio kalkulačka'!$D$4/12</f>
        <v>3.3333333333333335E-3</v>
      </c>
      <c r="AE206" s="4">
        <f>((('Portfólio kalkulačka'!G$10*(1-'Portfólio kalkulačka'!G$11)+AE207))*(1+'#DATA_KALKULACKA'!AD206))*(1-'Portfólio kalkulačka'!G$12)</f>
        <v>20210.97973513239</v>
      </c>
      <c r="AF206" s="4">
        <f>((('Portfólio kalkulačka'!H$10*(1-'Portfólio kalkulačka'!H$11)+AF207))*(1+'#DATA_KALKULACKA'!$AD206))*(1-'Portfólio kalkulačka'!H$12)</f>
        <v>18999.979805546456</v>
      </c>
      <c r="AG206" s="4">
        <f>(AG207+'Portfólio kalkulačka'!$C$10-'Portfólio kalkulačka'!$C$13)*(1+'Portfólio kalkulačka'!$D$4/12)</f>
        <v>19138.710616720859</v>
      </c>
    </row>
    <row r="207" spans="1:33" x14ac:dyDescent="0.25">
      <c r="A207" s="2"/>
      <c r="AD207" s="22">
        <f>'Portfólio kalkulačka'!$D$4/12</f>
        <v>3.3333333333333335E-3</v>
      </c>
      <c r="AE207" s="4">
        <f>((('Portfólio kalkulačka'!G$10*(1-'Portfólio kalkulačka'!G$11)+AE208))*(1+'#DATA_KALKULACKA'!AD207))*(1-'Portfólio kalkulačka'!G$12)</f>
        <v>20064.997620676215</v>
      </c>
      <c r="AF207" s="4">
        <f>((('Portfólio kalkulačka'!H$10*(1-'Portfólio kalkulačka'!H$11)+AF208))*(1+'#DATA_KALKULACKA'!$AD207))*(1-'Portfólio kalkulačka'!H$12)</f>
        <v>18870.104426574799</v>
      </c>
      <c r="AG207" s="4">
        <f>(AG208+'Portfólio kalkulačka'!$C$10-'Portfólio kalkulačka'!$C$13)*(1+'Portfólio kalkulačka'!$D$4/12)</f>
        <v>18990.626860519125</v>
      </c>
    </row>
    <row r="208" spans="1:33" x14ac:dyDescent="0.25">
      <c r="A208" s="2"/>
      <c r="AD208" s="22">
        <f>'Portfólio kalkulačka'!$D$4/12</f>
        <v>3.3333333333333335E-3</v>
      </c>
      <c r="AE208" s="4">
        <f>((('Portfólio kalkulačka'!G$10*(1-'Portfólio kalkulačka'!G$11)+AE209))*(1+'#DATA_KALKULACKA'!AD208))*(1-'Portfólio kalkulačka'!G$12)</f>
        <v>19919.354853866702</v>
      </c>
      <c r="AF208" s="4">
        <f>((('Portfólio kalkulačka'!H$10*(1-'Portfólio kalkulačka'!H$11)+AF209))*(1+'#DATA_KALKULACKA'!$AD208))*(1-'Portfólio kalkulačka'!H$12)</f>
        <v>18740.44009790877</v>
      </c>
      <c r="AG208" s="4">
        <f>(AG209+'Portfólio kalkulačka'!$C$10-'Portfólio kalkulačka'!$C$13)*(1+'Portfólio kalkulačka'!$D$4/12)</f>
        <v>18843.035076929358</v>
      </c>
    </row>
    <row r="209" spans="1:33" x14ac:dyDescent="0.25">
      <c r="A209" s="2"/>
      <c r="AD209" s="22">
        <f>'Portfólio kalkulačka'!$D$4/12</f>
        <v>3.3333333333333335E-3</v>
      </c>
      <c r="AE209" s="4">
        <f>((('Portfólio kalkulačka'!G$10*(1-'Portfólio kalkulačka'!G$11)+AE210))*(1+'#DATA_KALKULACKA'!AD209))*(1-'Portfólio kalkulačka'!G$12)</f>
        <v>19774.050645861844</v>
      </c>
      <c r="AF209" s="4">
        <f>((('Portfólio kalkulačka'!H$10*(1-'Portfólio kalkulačka'!H$11)+AF210))*(1+'#DATA_KALKULACKA'!$AD209))*(1-'Portfólio kalkulačka'!H$12)</f>
        <v>18610.986476587044</v>
      </c>
      <c r="AG209" s="4">
        <f>(AG210+'Portfólio kalkulačka'!$C$10-'Portfólio kalkulačka'!$C$13)*(1+'Portfólio kalkulačka'!$D$4/12)</f>
        <v>18695.933631491054</v>
      </c>
    </row>
    <row r="210" spans="1:33" x14ac:dyDescent="0.25">
      <c r="A210" s="2"/>
      <c r="AD210" s="22">
        <f>'Portfólio kalkulačka'!$D$4/12</f>
        <v>3.3333333333333335E-3</v>
      </c>
      <c r="AE210" s="4">
        <f>((('Portfólio kalkulačka'!G$10*(1-'Portfólio kalkulačka'!G$11)+AE211))*(1+'#DATA_KALKULACKA'!AD210))*(1-'Portfólio kalkulačka'!G$12)</f>
        <v>19629.084209653349</v>
      </c>
      <c r="AF210" s="4">
        <f>((('Portfólio kalkulačka'!H$10*(1-'Portfólio kalkulačka'!H$11)+AF211))*(1+'#DATA_KALKULACKA'!$AD210))*(1-'Portfólio kalkulačka'!H$12)</f>
        <v>18481.743220205622</v>
      </c>
      <c r="AG210" s="4">
        <f>(AG211+'Portfólio kalkulačka'!$C$10-'Portfólio kalkulačka'!$C$13)*(1+'Portfólio kalkulačka'!$D$4/12)</f>
        <v>18549.320895173805</v>
      </c>
    </row>
    <row r="211" spans="1:33" x14ac:dyDescent="0.25">
      <c r="A211" s="2"/>
      <c r="AD211" s="22">
        <f>'Portfólio kalkulačka'!$D$4/12</f>
        <v>3.3333333333333335E-3</v>
      </c>
      <c r="AE211" s="4">
        <f>((('Portfólio kalkulačka'!G$10*(1-'Portfólio kalkulačka'!G$11)+AE212))*(1+'#DATA_KALKULACKA'!AD211))*(1-'Portfólio kalkulačka'!G$12)</f>
        <v>19484.454760062399</v>
      </c>
      <c r="AF211" s="4">
        <f>((('Portfólio kalkulačka'!H$10*(1-'Portfólio kalkulačka'!H$11)+AF212))*(1+'#DATA_KALKULACKA'!$AD211))*(1-'Portfólio kalkulačka'!H$12)</f>
        <v>18352.709986916918</v>
      </c>
      <c r="AG211" s="4">
        <f>(AG212+'Portfólio kalkulačka'!$C$10-'Portfólio kalkulačka'!$C$13)*(1+'Portfólio kalkulačka'!$D$4/12)</f>
        <v>18403.195244359275</v>
      </c>
    </row>
    <row r="212" spans="1:33" x14ac:dyDescent="0.25">
      <c r="A212" s="2"/>
      <c r="AD212" s="22">
        <f>'Portfólio kalkulačka'!$D$4/12</f>
        <v>3.3333333333333335E-3</v>
      </c>
      <c r="AE212" s="4">
        <f>((('Portfólio kalkulačka'!G$10*(1-'Portfólio kalkulačka'!G$11)+AE213))*(1+'#DATA_KALKULACKA'!AD212))*(1-'Portfólio kalkulačka'!G$12)</f>
        <v>19340.161513735395</v>
      </c>
      <c r="AF212" s="4">
        <f>((('Portfólio kalkulačka'!H$10*(1-'Portfólio kalkulačka'!H$11)+AF213))*(1+'#DATA_KALKULACKA'!$AD212))*(1-'Portfólio kalkulačka'!H$12)</f>
        <v>18223.886435428853</v>
      </c>
      <c r="AG212" s="4">
        <f>(AG213+'Portfólio kalkulačka'!$C$10-'Portfólio kalkulačka'!$C$13)*(1+'Portfólio kalkulačka'!$D$4/12)</f>
        <v>18257.555060823197</v>
      </c>
    </row>
    <row r="213" spans="1:33" x14ac:dyDescent="0.25">
      <c r="A213" s="2"/>
      <c r="AD213" s="22">
        <f>'Portfólio kalkulačka'!$D$4/12</f>
        <v>3.3333333333333335E-3</v>
      </c>
      <c r="AE213" s="4">
        <f>((('Portfólio kalkulačka'!G$10*(1-'Portfólio kalkulačka'!G$11)+AE214))*(1+'#DATA_KALKULACKA'!AD213))*(1-'Portfólio kalkulačka'!G$12)</f>
        <v>19196.203689139697</v>
      </c>
      <c r="AF213" s="4">
        <f>((('Portfólio kalkulačka'!H$10*(1-'Portfólio kalkulačka'!H$11)+AF214))*(1+'#DATA_KALKULACKA'!$AD213))*(1-'Portfólio kalkulačka'!H$12)</f>
        <v>18095.272225003951</v>
      </c>
      <c r="AG213" s="4">
        <f>(AG214+'Portfólio kalkulačka'!$C$10-'Portfólio kalkulačka'!$C$13)*(1+'Portfólio kalkulačka'!$D$4/12)</f>
        <v>18112.398731717472</v>
      </c>
    </row>
    <row r="214" spans="1:33" x14ac:dyDescent="0.25">
      <c r="A214" s="2"/>
      <c r="AD214" s="22">
        <f>'Portfólio kalkulačka'!$D$4/12</f>
        <v>3.3333333333333335E-3</v>
      </c>
      <c r="AE214" s="4">
        <f>((('Portfólio kalkulačka'!G$10*(1-'Portfólio kalkulačka'!G$11)+AE215))*(1+'#DATA_KALKULACKA'!AD214))*(1-'Portfólio kalkulačka'!G$12)</f>
        <v>19052.58050655941</v>
      </c>
      <c r="AF214" s="4">
        <f>((('Portfólio kalkulačka'!H$10*(1-'Portfólio kalkulačka'!H$11)+AF215))*(1+'#DATA_KALKULACKA'!$AD214))*(1-'Portfólio kalkulačka'!H$12)</f>
        <v>17966.867015458458</v>
      </c>
      <c r="AG214" s="4">
        <f>(AG215+'Portfólio kalkulačka'!$C$10-'Portfólio kalkulačka'!$C$13)*(1+'Portfólio kalkulačka'!$D$4/12)</f>
        <v>17967.724649552296</v>
      </c>
    </row>
    <row r="215" spans="1:33" x14ac:dyDescent="0.25">
      <c r="A215" s="2"/>
      <c r="AD215" s="22">
        <f>'Portfólio kalkulačka'!$D$4/12</f>
        <v>3.3333333333333335E-3</v>
      </c>
      <c r="AE215" s="4">
        <f>((('Portfólio kalkulačka'!G$10*(1-'Portfólio kalkulačka'!G$11)+AE216))*(1+'#DATA_KALKULACKA'!AD215))*(1-'Portfólio kalkulačka'!G$12)</f>
        <v>18909.291188091156</v>
      </c>
      <c r="AF215" s="4">
        <f>((('Portfólio kalkulačka'!H$10*(1-'Portfólio kalkulačka'!H$11)+AF216))*(1+'#DATA_KALKULACKA'!$AD215))*(1-'Portfólio kalkulačka'!H$12)</f>
        <v>17838.67046716141</v>
      </c>
      <c r="AG215" s="4">
        <f>(AG216+'Portfólio kalkulačka'!$C$10-'Portfólio kalkulačka'!$C$13)*(1+'Portfólio kalkulačka'!$D$4/12)</f>
        <v>17823.531212178368</v>
      </c>
    </row>
    <row r="216" spans="1:33" x14ac:dyDescent="0.25">
      <c r="A216" s="2"/>
      <c r="AD216" s="22">
        <f>'Portfólio kalkulačka'!$D$4/12</f>
        <v>3.3333333333333335E-3</v>
      </c>
      <c r="AE216" s="4">
        <f>((('Portfólio kalkulačka'!G$10*(1-'Portfólio kalkulačka'!G$11)+AE217))*(1+'#DATA_KALKULACKA'!AD216))*(1-'Portfólio kalkulačka'!G$12)</f>
        <v>18766.334957639854</v>
      </c>
      <c r="AF216" s="4">
        <f>((('Portfólio kalkulačka'!H$10*(1-'Portfólio kalkulačka'!H$11)+AF217))*(1+'#DATA_KALKULACKA'!$AD216))*(1-'Portfólio kalkulačka'!H$12)</f>
        <v>17710.682241033752</v>
      </c>
      <c r="AG216" s="4">
        <f>(AG217+'Portfólio kalkulačka'!$C$10-'Portfólio kalkulačka'!$C$13)*(1+'Portfólio kalkulačka'!$D$4/12)</f>
        <v>17679.816822769135</v>
      </c>
    </row>
    <row r="217" spans="1:33" x14ac:dyDescent="0.25">
      <c r="A217" s="2"/>
      <c r="AD217" s="22">
        <f>'Portfólio kalkulačka'!$D$4/12</f>
        <v>3.3333333333333335E-3</v>
      </c>
      <c r="AE217" s="4">
        <f>((('Portfólio kalkulačka'!G$10*(1-'Portfólio kalkulačka'!G$11)+AE218))*(1+'#DATA_KALKULACKA'!AD217))*(1-'Portfólio kalkulačka'!G$12)</f>
        <v>18623.711040914524</v>
      </c>
      <c r="AF217" s="4">
        <f>((('Portfólio kalkulačka'!H$10*(1-'Portfólio kalkulačka'!H$11)+AF218))*(1+'#DATA_KALKULACKA'!$AD217))*(1-'Portfólio kalkulačka'!H$12)</f>
        <v>17582.901998547448</v>
      </c>
      <c r="AG217" s="4">
        <f>(AG218+'Portfólio kalkulačka'!$C$10-'Portfólio kalkulačka'!$C$13)*(1+'Portfólio kalkulačka'!$D$4/12)</f>
        <v>17536.579889803124</v>
      </c>
    </row>
    <row r="218" spans="1:33" x14ac:dyDescent="0.25">
      <c r="A218" s="2"/>
      <c r="AD218" s="22">
        <f>'Portfólio kalkulačka'!$D$4/12</f>
        <v>3.3333333333333335E-3</v>
      </c>
      <c r="AE218" s="4">
        <f>((('Portfólio kalkulačka'!G$10*(1-'Portfólio kalkulačka'!G$11)+AE219))*(1+'#DATA_KALKULACKA'!AD218))*(1-'Portfólio kalkulačka'!G$12)</f>
        <v>18481.418665424084</v>
      </c>
      <c r="AF218" s="4">
        <f>((('Portfólio kalkulačka'!H$10*(1-'Portfólio kalkulačka'!H$11)+AF219))*(1+'#DATA_KALKULACKA'!$AD218))*(1-'Portfólio kalkulačka'!H$12)</f>
        <v>17455.329401724572</v>
      </c>
      <c r="AG218" s="4">
        <f>(AG219+'Portfólio kalkulačka'!$C$10-'Portfólio kalkulačka'!$C$13)*(1+'Portfólio kalkulačka'!$D$4/12)</f>
        <v>17393.818827046303</v>
      </c>
    </row>
    <row r="219" spans="1:33" x14ac:dyDescent="0.25">
      <c r="A219" s="2"/>
      <c r="AD219" s="22">
        <f>'Portfólio kalkulačka'!$D$4/12</f>
        <v>3.3333333333333335E-3</v>
      </c>
      <c r="AE219" s="4">
        <f>((('Portfólio kalkulačka'!G$10*(1-'Portfólio kalkulačka'!G$11)+AE220))*(1+'#DATA_KALKULACKA'!AD219))*(1-'Portfólio kalkulačka'!G$12)</f>
        <v>18339.457060473182</v>
      </c>
      <c r="AF219" s="4">
        <f>((('Portfólio kalkulačka'!H$10*(1-'Portfólio kalkulačka'!H$11)+AF220))*(1+'#DATA_KALKULACKA'!$AD219))*(1-'Portfólio kalkulačka'!H$12)</f>
        <v>17327.964113136422</v>
      </c>
      <c r="AG219" s="4">
        <f>(AG220+'Portfólio kalkulačka'!$C$10-'Portfólio kalkulačka'!$C$13)*(1+'Portfólio kalkulačka'!$D$4/12)</f>
        <v>17251.53205353452</v>
      </c>
    </row>
    <row r="220" spans="1:33" x14ac:dyDescent="0.25">
      <c r="A220" s="2"/>
      <c r="AD220" s="22">
        <f>'Portfólio kalkulačka'!$D$4/12</f>
        <v>3.3333333333333335E-3</v>
      </c>
      <c r="AE220" s="4">
        <f>((('Portfólio kalkulačka'!G$10*(1-'Portfólio kalkulačka'!G$11)+AE221))*(1+'#DATA_KALKULACKA'!AD220))*(1-'Portfólio kalkulačka'!G$12)</f>
        <v>18197.825457158</v>
      </c>
      <c r="AF220" s="4">
        <f>((('Portfólio kalkulačka'!H$10*(1-'Portfólio kalkulačka'!H$11)+AF221))*(1+'#DATA_KALKULACKA'!$AD220))*(1-'Portfólio kalkulačka'!H$12)</f>
        <v>17200.805795902623</v>
      </c>
      <c r="AG220" s="4">
        <f>(AG221+'Portfólio kalkulačka'!$C$10-'Portfólio kalkulačka'!$C$13)*(1+'Portfólio kalkulačka'!$D$4/12)</f>
        <v>17109.717993555998</v>
      </c>
    </row>
    <row r="221" spans="1:33" x14ac:dyDescent="0.25">
      <c r="A221" s="2"/>
      <c r="AD221" s="22">
        <f>'Portfólio kalkulačka'!$D$4/12</f>
        <v>3.3333333333333335E-3</v>
      </c>
      <c r="AE221" s="4">
        <f>((('Portfólio kalkulačka'!G$10*(1-'Portfólio kalkulačka'!G$11)+AE222))*(1+'#DATA_KALKULACKA'!AD221))*(1-'Portfólio kalkulačka'!G$12)</f>
        <v>18056.523088362115</v>
      </c>
      <c r="AF221" s="4">
        <f>((('Portfólio kalkulačka'!H$10*(1-'Portfólio kalkulačka'!H$11)+AF222))*(1+'#DATA_KALKULACKA'!$AD221))*(1-'Portfólio kalkulačka'!H$12)</f>
        <v>17073.854113690239</v>
      </c>
      <c r="AG221" s="4">
        <f>(AG222+'Portfólio kalkulačka'!$C$10-'Portfólio kalkulačka'!$C$13)*(1+'Portfólio kalkulačka'!$D$4/12)</f>
        <v>16968.375076633885</v>
      </c>
    </row>
    <row r="222" spans="1:33" x14ac:dyDescent="0.25">
      <c r="A222" s="2"/>
      <c r="AD222" s="22">
        <f>'Portfólio kalkulačka'!$D$4/12</f>
        <v>3.3333333333333335E-3</v>
      </c>
      <c r="AE222" s="4">
        <f>((('Portfólio kalkulačka'!G$10*(1-'Portfólio kalkulačka'!G$11)+AE223))*(1+'#DATA_KALKULACKA'!AD222))*(1-'Portfólio kalkulačka'!G$12)</f>
        <v>17915.54918875232</v>
      </c>
      <c r="AF222" s="4">
        <f>((('Portfólio kalkulačka'!H$10*(1-'Portfólio kalkulačka'!H$11)+AF223))*(1+'#DATA_KALKULACKA'!$AD222))*(1-'Portfólio kalkulačka'!H$12)</f>
        <v>16947.10873071288</v>
      </c>
      <c r="AG222" s="4">
        <f>(AG223+'Portfólio kalkulačka'!$C$10-'Portfólio kalkulačka'!$C$13)*(1+'Portfólio kalkulačka'!$D$4/12)</f>
        <v>16827.501737508854</v>
      </c>
    </row>
    <row r="223" spans="1:33" x14ac:dyDescent="0.25">
      <c r="A223" s="2"/>
      <c r="AD223" s="22">
        <f>'Portfólio kalkulačka'!$D$4/12</f>
        <v>3.3333333333333335E-3</v>
      </c>
      <c r="AE223" s="4">
        <f>((('Portfólio kalkulačka'!G$10*(1-'Portfólio kalkulačka'!G$11)+AE224))*(1+'#DATA_KALKULACKA'!AD223))*(1-'Portfólio kalkulačka'!G$12)</f>
        <v>17774.902994774493</v>
      </c>
      <c r="AF223" s="4">
        <f>((('Portfólio kalkulačka'!H$10*(1-'Portfólio kalkulačka'!H$11)+AF224))*(1+'#DATA_KALKULACKA'!$AD223))*(1-'Portfólio kalkulačka'!H$12)</f>
        <v>16820.569311729821</v>
      </c>
      <c r="AG223" s="4">
        <f>(AG224+'Portfólio kalkulačka'!$C$10-'Portfólio kalkulačka'!$C$13)*(1+'Portfólio kalkulačka'!$D$4/12)</f>
        <v>16687.096416121778</v>
      </c>
    </row>
    <row r="224" spans="1:33" x14ac:dyDescent="0.25">
      <c r="A224" s="2"/>
      <c r="AD224" s="22">
        <f>'Portfólio kalkulačka'!$D$4/12</f>
        <v>3.3333333333333335E-3</v>
      </c>
      <c r="AE224" s="4">
        <f>((('Portfólio kalkulačka'!G$10*(1-'Portfólio kalkulačka'!G$11)+AE225))*(1+'#DATA_KALKULACKA'!AD224))*(1-'Portfólio kalkulačka'!G$12)</f>
        <v>17634.583744649459</v>
      </c>
      <c r="AF224" s="4">
        <f>((('Portfólio kalkulačka'!H$10*(1-'Portfólio kalkulačka'!H$11)+AF225))*(1+'#DATA_KALKULACKA'!$AD224))*(1-'Portfólio kalkulačka'!H$12)</f>
        <v>16694.235522045103</v>
      </c>
      <c r="AG224" s="4">
        <f>(AG225+'Portfólio kalkulačka'!$C$10-'Portfólio kalkulačka'!$C$13)*(1+'Portfólio kalkulačka'!$D$4/12)</f>
        <v>16547.157557596456</v>
      </c>
    </row>
    <row r="225" spans="1:33" x14ac:dyDescent="0.25">
      <c r="A225" s="2"/>
      <c r="AD225" s="22">
        <f>'Portfólio kalkulačka'!$D$4/12</f>
        <v>3.3333333333333335E-3</v>
      </c>
      <c r="AE225" s="4">
        <f>((('Portfólio kalkulačka'!G$10*(1-'Portfólio kalkulačka'!G$11)+AE226))*(1+'#DATA_KALKULACKA'!AD225))*(1-'Portfólio kalkulačka'!G$12)</f>
        <v>17494.590678368859</v>
      </c>
      <c r="AF225" s="4">
        <f>((('Portfólio kalkulačka'!H$10*(1-'Portfólio kalkulačka'!H$11)+AF226))*(1+'#DATA_KALKULACKA'!$AD225))*(1-'Portfólio kalkulačka'!H$12)</f>
        <v>16568.107027506663</v>
      </c>
      <c r="AG225" s="4">
        <f>(AG226+'Portfólio kalkulačka'!$C$10-'Portfólio kalkulačka'!$C$13)*(1+'Portfólio kalkulačka'!$D$4/12)</f>
        <v>16407.683612222379</v>
      </c>
    </row>
    <row r="226" spans="1:33" x14ac:dyDescent="0.25">
      <c r="A226" s="2"/>
      <c r="AD226" s="22">
        <f>'Portfólio kalkulačka'!$D$4/12</f>
        <v>3.3333333333333335E-3</v>
      </c>
      <c r="AE226" s="4">
        <f>((('Portfólio kalkulačka'!G$10*(1-'Portfólio kalkulačka'!G$11)+AE227))*(1+'#DATA_KALKULACKA'!AD226))*(1-'Portfólio kalkulačka'!G$12)</f>
        <v>17354.923037691038</v>
      </c>
      <c r="AF226" s="4">
        <f>((('Portfólio kalkulačka'!H$10*(1-'Portfólio kalkulačka'!H$11)+AF227))*(1+'#DATA_KALKULACKA'!$AD226))*(1-'Portfólio kalkulačka'!H$12)</f>
        <v>16442.18349450544</v>
      </c>
      <c r="AG226" s="4">
        <f>(AG227+'Portfólio kalkulačka'!$C$10-'Portfólio kalkulačka'!$C$13)*(1+'Portfólio kalkulačka'!$D$4/12)</f>
        <v>16268.673035437587</v>
      </c>
    </row>
    <row r="227" spans="1:33" x14ac:dyDescent="0.25">
      <c r="A227" s="2"/>
      <c r="AD227" s="22">
        <f>'Portfólio kalkulačka'!$D$4/12</f>
        <v>3.3333333333333335E-3</v>
      </c>
      <c r="AE227" s="4">
        <f>((('Portfólio kalkulačka'!G$10*(1-'Portfólio kalkulačka'!G$11)+AE228))*(1+'#DATA_KALKULACKA'!AD227))*(1-'Portfólio kalkulačka'!G$12)</f>
        <v>17215.580066136939</v>
      </c>
      <c r="AF227" s="4">
        <f>((('Portfólio kalkulačka'!H$10*(1-'Portfólio kalkulačka'!H$11)+AF228))*(1+'#DATA_KALKULACKA'!$AD227))*(1-'Portfólio kalkulačka'!H$12)</f>
        <v>16316.46458997449</v>
      </c>
      <c r="AG227" s="4">
        <f>(AG228+'Portfólio kalkulačka'!$C$10-'Portfólio kalkulačka'!$C$13)*(1+'Portfólio kalkulačka'!$D$4/12)</f>
        <v>16130.124287811546</v>
      </c>
    </row>
    <row r="228" spans="1:33" x14ac:dyDescent="0.25">
      <c r="A228" s="2"/>
      <c r="AD228" s="22">
        <f>'Portfólio kalkulačka'!$D$4/12</f>
        <v>3.3333333333333335E-3</v>
      </c>
      <c r="AE228" s="4">
        <f>((('Portfólio kalkulačka'!G$10*(1-'Portfólio kalkulačka'!G$11)+AE229))*(1+'#DATA_KALKULACKA'!AD228))*(1-'Portfólio kalkulačka'!G$12)</f>
        <v>17076.561008986002</v>
      </c>
      <c r="AF228" s="4">
        <f>((('Portfólio kalkulačka'!H$10*(1-'Portfólio kalkulačka'!H$11)+AF229))*(1+'#DATA_KALKULACKA'!$AD228))*(1-'Portfólio kalkulačka'!H$12)</f>
        <v>16190.949981388118</v>
      </c>
      <c r="AG228" s="4">
        <f>(AG229+'Portfólio kalkulačka'!$C$10-'Portfólio kalkulačka'!$C$13)*(1+'Portfólio kalkulačka'!$D$4/12)</f>
        <v>15992.035835028119</v>
      </c>
    </row>
    <row r="229" spans="1:33" x14ac:dyDescent="0.25">
      <c r="A229" s="2"/>
      <c r="AD229" s="22">
        <f>'Portfólio kalkulačka'!$D$4/12</f>
        <v>3.3333333333333335E-3</v>
      </c>
      <c r="AE229" s="4">
        <f>((('Portfólio kalkulačka'!G$10*(1-'Portfólio kalkulačka'!G$11)+AE230))*(1+'#DATA_KALKULACKA'!AD229))*(1-'Portfólio kalkulačka'!G$12)</f>
        <v>16937.865113272077</v>
      </c>
      <c r="AF229" s="4">
        <f>((('Portfólio kalkulačka'!H$10*(1-'Portfólio kalkulačka'!H$11)+AF230))*(1+'#DATA_KALKULACKA'!$AD229))*(1-'Portfólio kalkulačka'!H$12)</f>
        <v>16065.639336760982</v>
      </c>
      <c r="AG229" s="4">
        <f>(AG230+'Portfólio kalkulačka'!$C$10-'Portfólio kalkulačka'!$C$13)*(1+'Portfólio kalkulačka'!$D$4/12)</f>
        <v>15854.406147868556</v>
      </c>
    </row>
    <row r="230" spans="1:33" x14ac:dyDescent="0.25">
      <c r="A230" s="2"/>
      <c r="AD230" s="22">
        <f>'Portfólio kalkulačka'!$D$4/12</f>
        <v>3.3333333333333335E-3</v>
      </c>
      <c r="AE230" s="4">
        <f>((('Portfólio kalkulačka'!G$10*(1-'Portfólio kalkulačka'!G$11)+AE231))*(1+'#DATA_KALKULACKA'!AD230))*(1-'Portfólio kalkulačka'!G$12)</f>
        <v>16799.491627779349</v>
      </c>
      <c r="AF230" s="4">
        <f>((('Portfólio kalkulačka'!H$10*(1-'Portfólio kalkulačka'!H$11)+AF231))*(1+'#DATA_KALKULACKA'!$AD230))*(1-'Portfólio kalkulačka'!H$12)</f>
        <v>15940.532324647231</v>
      </c>
      <c r="AG230" s="4">
        <f>(AG231+'Portfólio kalkulačka'!$C$10-'Portfólio kalkulačka'!$C$13)*(1+'Portfólio kalkulačka'!$D$4/12)</f>
        <v>15717.233702194573</v>
      </c>
    </row>
    <row r="231" spans="1:33" x14ac:dyDescent="0.25">
      <c r="A231" s="2"/>
      <c r="AD231" s="22">
        <f>'Portfólio kalkulačka'!$D$4/12</f>
        <v>3.3333333333333335E-3</v>
      </c>
      <c r="AE231" s="4">
        <f>((('Portfólio kalkulačka'!G$10*(1-'Portfólio kalkulačka'!G$11)+AE232))*(1+'#DATA_KALKULACKA'!AD231))*(1-'Portfólio kalkulačka'!G$12)</f>
        <v>16661.439803038269</v>
      </c>
      <c r="AF231" s="4">
        <f>((('Portfólio kalkulačka'!H$10*(1-'Portfólio kalkulačka'!H$11)+AF232))*(1+'#DATA_KALKULACKA'!$AD231))*(1-'Portfólio kalkulačka'!H$12)</f>
        <v>15815.628614139614</v>
      </c>
      <c r="AG231" s="4">
        <f>(AG232+'Portfólio kalkulačka'!$C$10-'Portfólio kalkulačka'!$C$13)*(1+'Portfólio kalkulačka'!$D$4/12)</f>
        <v>15580.516978931468</v>
      </c>
    </row>
    <row r="232" spans="1:33" x14ac:dyDescent="0.25">
      <c r="A232" s="2"/>
      <c r="AD232" s="22">
        <f>'Portfólio kalkulačka'!$D$4/12</f>
        <v>3.3333333333333335E-3</v>
      </c>
      <c r="AE232" s="4">
        <f>((('Portfólio kalkulačka'!G$10*(1-'Portfólio kalkulačka'!G$11)+AE233))*(1+'#DATA_KALKULACKA'!AD232))*(1-'Portfólio kalkulačka'!G$12)</f>
        <v>16523.708891321487</v>
      </c>
      <c r="AF232" s="4">
        <f>((('Portfólio kalkulačka'!H$10*(1-'Portfólio kalkulačka'!H$11)+AF233))*(1+'#DATA_KALKULACKA'!$AD232))*(1-'Portfólio kalkulačka'!H$12)</f>
        <v>15690.927874868617</v>
      </c>
      <c r="AG232" s="4">
        <f>(AG233+'Portfólio kalkulačka'!$C$10-'Portfólio kalkulačka'!$C$13)*(1+'Portfólio kalkulačka'!$D$4/12)</f>
        <v>15444.254464051295</v>
      </c>
    </row>
    <row r="233" spans="1:33" x14ac:dyDescent="0.25">
      <c r="A233" s="2"/>
      <c r="AD233" s="22">
        <f>'Portfólio kalkulačka'!$D$4/12</f>
        <v>3.3333333333333335E-3</v>
      </c>
      <c r="AE233" s="4">
        <f>((('Portfólio kalkulačka'!G$10*(1-'Portfólio kalkulačka'!G$11)+AE234))*(1+'#DATA_KALKULACKA'!AD233))*(1-'Portfólio kalkulačka'!G$12)</f>
        <v>16386.298146639812</v>
      </c>
      <c r="AF233" s="4">
        <f>((('Portfólio kalkulačka'!H$10*(1-'Portfólio kalkulačka'!H$11)+AF234))*(1+'#DATA_KALKULACKA'!$AD233))*(1-'Portfólio kalkulačka'!H$12)</f>
        <v>15566.429777001584</v>
      </c>
      <c r="AG233" s="4">
        <f>(AG234+'Portfólio kalkulačka'!$C$10-'Portfólio kalkulačka'!$C$13)*(1+'Portfólio kalkulačka'!$D$4/12)</f>
        <v>15308.444648556107</v>
      </c>
    </row>
    <row r="234" spans="1:33" x14ac:dyDescent="0.25">
      <c r="A234" s="2"/>
      <c r="AD234" s="22">
        <f>'Portfólio kalkulačka'!$D$4/12</f>
        <v>3.3333333333333335E-3</v>
      </c>
      <c r="AE234" s="4">
        <f>((('Portfólio kalkulačka'!G$10*(1-'Portfólio kalkulačka'!G$11)+AE235))*(1+'#DATA_KALKULACKA'!AD234))*(1-'Portfólio kalkulačka'!G$12)</f>
        <v>16249.20682473817</v>
      </c>
      <c r="AF234" s="4">
        <f>((('Portfólio kalkulačka'!H$10*(1-'Portfólio kalkulačka'!H$11)+AF235))*(1+'#DATA_KALKULACKA'!$AD234))*(1-'Portfólio kalkulačka'!H$12)</f>
        <v>15442.133991241839</v>
      </c>
      <c r="AG234" s="4">
        <f>(AG235+'Portfólio kalkulačka'!$C$10-'Portfólio kalkulačka'!$C$13)*(1+'Portfólio kalkulačka'!$D$4/12)</f>
        <v>15173.086028461235</v>
      </c>
    </row>
    <row r="235" spans="1:33" x14ac:dyDescent="0.25">
      <c r="A235" s="2"/>
      <c r="AD235" s="22">
        <f>'Portfólio kalkulačka'!$D$4/12</f>
        <v>3.3333333333333335E-3</v>
      </c>
      <c r="AE235" s="4">
        <f>((('Portfólio kalkulačka'!G$10*(1-'Portfólio kalkulačka'!G$11)+AE236))*(1+'#DATA_KALKULACKA'!AD235))*(1-'Portfólio kalkulačka'!G$12)</f>
        <v>16112.434183091566</v>
      </c>
      <c r="AF235" s="4">
        <f>((('Portfólio kalkulačka'!H$10*(1-'Portfólio kalkulačka'!H$11)+AF236))*(1+'#DATA_KALKULACKA'!$AD235))*(1-'Portfólio kalkulačka'!H$12)</f>
        <v>15318.040188827823</v>
      </c>
      <c r="AG235" s="4">
        <f>(AG236+'Portfólio kalkulačka'!$C$10-'Portfólio kalkulačka'!$C$13)*(1+'Portfólio kalkulačka'!$D$4/12)</f>
        <v>15038.177104778639</v>
      </c>
    </row>
    <row r="236" spans="1:33" x14ac:dyDescent="0.25">
      <c r="A236" s="2"/>
      <c r="AD236" s="22">
        <f>'Portfólio kalkulačka'!$D$4/12</f>
        <v>3.3333333333333335E-3</v>
      </c>
      <c r="AE236" s="4">
        <f>((('Portfólio kalkulačka'!G$10*(1-'Portfólio kalkulačka'!G$11)+AE237))*(1+'#DATA_KALKULACKA'!AD236))*(1-'Portfólio kalkulačka'!G$12)</f>
        <v>15975.979480901065</v>
      </c>
      <c r="AF236" s="4">
        <f>((('Portfólio kalkulačka'!H$10*(1-'Portfólio kalkulačka'!H$11)+AF237))*(1+'#DATA_KALKULACKA'!$AD236))*(1-'Portfólio kalkulačka'!H$12)</f>
        <v>15194.148041532222</v>
      </c>
      <c r="AG236" s="4">
        <f>(AG237+'Portfólio kalkulačka'!$C$10-'Portfólio kalkulačka'!$C$13)*(1+'Portfólio kalkulačka'!$D$4/12)</f>
        <v>14903.716383500303</v>
      </c>
    </row>
    <row r="237" spans="1:33" x14ac:dyDescent="0.25">
      <c r="A237" s="2"/>
      <c r="AD237" s="22">
        <f>'Portfólio kalkulačka'!$D$4/12</f>
        <v>3.3333333333333335E-3</v>
      </c>
      <c r="AE237" s="4">
        <f>((('Portfólio kalkulačka'!G$10*(1-'Portfólio kalkulačka'!G$11)+AE238))*(1+'#DATA_KALKULACKA'!AD237))*(1-'Portfólio kalkulačka'!G$12)</f>
        <v>15839.841979089784</v>
      </c>
      <c r="AF237" s="4">
        <f>((('Portfólio kalkulačka'!H$10*(1-'Portfólio kalkulačka'!H$11)+AF238))*(1+'#DATA_KALKULACKA'!$AD237))*(1-'Portfólio kalkulačka'!H$12)</f>
        <v>15070.457221661098</v>
      </c>
      <c r="AG237" s="4">
        <f>(AG238+'Portfólio kalkulačka'!$C$10-'Portfólio kalkulačka'!$C$13)*(1+'Portfólio kalkulačka'!$D$4/12)</f>
        <v>14769.702375581695</v>
      </c>
    </row>
    <row r="238" spans="1:33" x14ac:dyDescent="0.25">
      <c r="A238" s="2"/>
      <c r="AD238" s="22">
        <f>'Portfólio kalkulačka'!$D$4/12</f>
        <v>3.3333333333333335E-3</v>
      </c>
      <c r="AE238" s="4">
        <f>((('Portfólio kalkulačka'!G$10*(1-'Portfólio kalkulačka'!G$11)+AE239))*(1+'#DATA_KALKULACKA'!AD238))*(1-'Portfólio kalkulačka'!G$12)</f>
        <v>15704.020940298888</v>
      </c>
      <c r="AF238" s="4">
        <f>((('Portfólio kalkulačka'!H$10*(1-'Portfólio kalkulačka'!H$11)+AF239))*(1+'#DATA_KALKULACKA'!$AD238))*(1-'Portfólio kalkulačka'!H$12)</f>
        <v>14946.967402053022</v>
      </c>
      <c r="AG238" s="4">
        <f>(AG239+'Portfólio kalkulačka'!$C$10-'Portfólio kalkulačka'!$C$13)*(1+'Portfólio kalkulačka'!$D$4/12)</f>
        <v>14636.133596925276</v>
      </c>
    </row>
    <row r="239" spans="1:33" x14ac:dyDescent="0.25">
      <c r="A239" s="2"/>
      <c r="AD239" s="22">
        <f>'Portfólio kalkulačka'!$D$4/12</f>
        <v>3.3333333333333335E-3</v>
      </c>
      <c r="AE239" s="4">
        <f>((('Portfólio kalkulačka'!G$10*(1-'Portfólio kalkulačka'!G$11)+AE240))*(1+'#DATA_KALKULACKA'!AD239))*(1-'Portfólio kalkulačka'!G$12)</f>
        <v>15568.515628883586</v>
      </c>
      <c r="AF239" s="4">
        <f>((('Portfólio kalkulačka'!H$10*(1-'Portfólio kalkulačka'!H$11)+AF240))*(1+'#DATA_KALKULACKA'!$AD239))*(1-'Portfólio kalkulačka'!H$12)</f>
        <v>14823.678256078212</v>
      </c>
      <c r="AG239" s="4">
        <f>(AG240+'Portfólio kalkulačka'!$C$10-'Portfólio kalkulačka'!$C$13)*(1+'Portfólio kalkulačka'!$D$4/12)</f>
        <v>14503.008568364061</v>
      </c>
    </row>
    <row r="240" spans="1:33" x14ac:dyDescent="0.25">
      <c r="A240" s="2"/>
      <c r="AD240" s="22">
        <f>'Portfólio kalkulačka'!$D$4/12</f>
        <v>3.3333333333333335E-3</v>
      </c>
      <c r="AE240" s="4">
        <f>((('Portfólio kalkulačka'!G$10*(1-'Portfólio kalkulačka'!G$11)+AE241))*(1+'#DATA_KALKULACKA'!AD240))*(1-'Portfólio kalkulačka'!G$12)</f>
        <v>15433.325310909167</v>
      </c>
      <c r="AF240" s="4">
        <f>((('Portfólio kalkulačka'!H$10*(1-'Portfólio kalkulačka'!H$11)+AF241))*(1+'#DATA_KALKULACKA'!$AD240))*(1-'Portfólio kalkulačka'!H$12)</f>
        <v>14700.589457637663</v>
      </c>
      <c r="AG240" s="4">
        <f>(AG241+'Portfólio kalkulačka'!$C$10-'Portfólio kalkulačka'!$C$13)*(1+'Portfólio kalkulačka'!$D$4/12)</f>
        <v>14370.325815645243</v>
      </c>
    </row>
    <row r="241" spans="1:33" x14ac:dyDescent="0.25">
      <c r="A241" s="2"/>
      <c r="AD241" s="22">
        <f>'Portfólio kalkulačka'!$D$4/12</f>
        <v>3.3333333333333335E-3</v>
      </c>
      <c r="AE241" s="4">
        <f>((('Portfólio kalkulačka'!G$10*(1-'Portfólio kalkulačka'!G$11)+AE242))*(1+'#DATA_KALKULACKA'!AD241))*(1-'Portfólio kalkulačka'!G$12)</f>
        <v>15298.449254147004</v>
      </c>
      <c r="AF241" s="4">
        <f>((('Portfólio kalkulačka'!H$10*(1-'Portfólio kalkulačka'!H$11)+AF242))*(1+'#DATA_KALKULACKA'!$AD241))*(1-'Portfólio kalkulačka'!H$12)</f>
        <v>14577.700681162292</v>
      </c>
      <c r="AG241" s="4">
        <f>(AG242+'Portfólio kalkulačka'!$C$10-'Portfólio kalkulačka'!$C$13)*(1+'Portfólio kalkulačka'!$D$4/12)</f>
        <v>14238.083869413862</v>
      </c>
    </row>
    <row r="242" spans="1:33" x14ac:dyDescent="0.25">
      <c r="A242" s="2"/>
      <c r="AD242" s="22">
        <f>'Portfólio kalkulačka'!$D$4/12</f>
        <v>3.3333333333333335E-3</v>
      </c>
      <c r="AE242" s="4">
        <f>((('Portfólio kalkulačka'!G$10*(1-'Portfólio kalkulačka'!G$11)+AE243))*(1+'#DATA_KALKULACKA'!AD242))*(1-'Portfólio kalkulačka'!G$12)</f>
        <v>15163.886728070598</v>
      </c>
      <c r="AF242" s="4">
        <f>((('Portfólio kalkulačka'!H$10*(1-'Portfólio kalkulačka'!H$11)+AF243))*(1+'#DATA_KALKULACKA'!$AD242))*(1-'Portfólio kalkulačka'!H$12)</f>
        <v>14455.011601612068</v>
      </c>
      <c r="AG242" s="4">
        <f>(AG243+'Portfólio kalkulačka'!$C$10-'Portfólio kalkulačka'!$C$13)*(1+'Portfólio kalkulačka'!$D$4/12)</f>
        <v>14106.28126519654</v>
      </c>
    </row>
    <row r="243" spans="1:33" x14ac:dyDescent="0.25">
      <c r="A243" s="2"/>
      <c r="AD243" s="9">
        <f>'Portfólio kalkulačka'!$D$4/12</f>
        <v>3.3333333333333335E-3</v>
      </c>
      <c r="AE243" s="8">
        <f>((('Portfólio kalkulačka'!G$10*(1-'Portfólio kalkulačka'!G$11)+AE244))*(1+'#DATA_KALKULACKA'!AD243))*(1-'Portfólio kalkulačka'!G$12)</f>
        <v>15029.637003851622</v>
      </c>
      <c r="AF243" s="8">
        <f>((('Portfólio kalkulačka'!H$10*(1-'Portfólio kalkulačka'!H$11)+AF244))*(1+'#DATA_KALKULACKA'!$AD243))*(1-'Portfólio kalkulačka'!H$12)</f>
        <v>14332.52189447516</v>
      </c>
      <c r="AG243" s="4">
        <f>(AG244+'Portfólio kalkulačka'!$C$10-'Portfólio kalkulačka'!$C$13)*(1+'Portfólio kalkulačka'!$D$4/12)</f>
        <v>13974.916543385254</v>
      </c>
    </row>
    <row r="244" spans="1:33" x14ac:dyDescent="0.25">
      <c r="A244" s="2"/>
      <c r="AD244" s="22">
        <f>'Portfólio kalkulačka'!$D$4/12</f>
        <v>3.3333333333333335E-3</v>
      </c>
      <c r="AE244" s="4">
        <f>((('Portfólio kalkulačka'!G$10*(1-'Portfólio kalkulačka'!G$11)+AE245))*(1+'#DATA_KALKULACKA'!AD244))*(1-'Portfólio kalkulačka'!G$12)</f>
        <v>14895.699354355971</v>
      </c>
      <c r="AF244" s="4">
        <f>((('Portfólio kalkulačka'!H$10*(1-'Portfólio kalkulačka'!H$11)+AF245))*(1+'#DATA_KALKULACKA'!$AD244))*(1-'Portfólio kalkulačka'!H$12)</f>
        <v>14210.231235767076</v>
      </c>
      <c r="AG244" s="4">
        <f>(AG245+'Portfólio kalkulačka'!$C$10-'Portfólio kalkulačka'!$C$13)*(1+'Portfólio kalkulačka'!$D$4/12)</f>
        <v>13843.988249221182</v>
      </c>
    </row>
    <row r="245" spans="1:33" x14ac:dyDescent="0.25">
      <c r="A245" s="2"/>
      <c r="AD245" s="22">
        <f>'Portfólio kalkulačka'!$D$4/12</f>
        <v>3.3333333333333335E-3</v>
      </c>
      <c r="AE245" s="4">
        <f>((('Portfólio kalkulačka'!G$10*(1-'Portfólio kalkulačka'!G$11)+AE246))*(1+'#DATA_KALKULACKA'!AD245))*(1-'Portfólio kalkulačka'!G$12)</f>
        <v>14762.073054139822</v>
      </c>
      <c r="AF245" s="4">
        <f>((('Portfólio kalkulačka'!H$10*(1-'Portfólio kalkulačka'!H$11)+AF246))*(1+'#DATA_KALKULACKA'!$AD245))*(1-'Portfólio kalkulačka'!H$12)</f>
        <v>14088.139302029806</v>
      </c>
      <c r="AG245" s="4">
        <f>(AG246+'Portfólio kalkulačka'!$C$10-'Portfólio kalkulačka'!$C$13)*(1+'Portfólio kalkulačka'!$D$4/12)</f>
        <v>13713.494932778585</v>
      </c>
    </row>
    <row r="246" spans="1:33" x14ac:dyDescent="0.25">
      <c r="A246" s="2"/>
      <c r="AD246" s="22">
        <f>'Portfólio kalkulačka'!$D$4/12</f>
        <v>3.3333333333333335E-3</v>
      </c>
      <c r="AE246" s="4">
        <f>((('Portfólio kalkulačka'!G$10*(1-'Portfólio kalkulačka'!G$11)+AE247))*(1+'#DATA_KALKULACKA'!AD246))*(1-'Portfólio kalkulačka'!G$12)</f>
        <v>14628.757379445711</v>
      </c>
      <c r="AF246" s="4">
        <f>((('Portfólio kalkulačka'!H$10*(1-'Portfólio kalkulačka'!H$11)+AF247))*(1+'#DATA_KALKULACKA'!$AD246))*(1-'Portfólio kalkulačka'!H$12)</f>
        <v>13966.245770330963</v>
      </c>
      <c r="AG246" s="4">
        <f>(AG247+'Portfólio kalkulačka'!$C$10-'Portfólio kalkulačka'!$C$13)*(1+'Portfólio kalkulačka'!$D$4/12)</f>
        <v>13583.435148948754</v>
      </c>
    </row>
    <row r="247" spans="1:33" x14ac:dyDescent="0.25">
      <c r="A247" s="2"/>
      <c r="AD247" s="22">
        <f>'Portfólio kalkulačka'!$D$4/12</f>
        <v>3.3333333333333335E-3</v>
      </c>
      <c r="AE247" s="4">
        <f>((('Portfólio kalkulačka'!G$10*(1-'Portfólio kalkulačka'!G$11)+AE248))*(1+'#DATA_KALKULACKA'!AD247))*(1-'Portfólio kalkulačka'!G$12)</f>
        <v>14495.751608198607</v>
      </c>
      <c r="AF247" s="4">
        <f>((('Portfólio kalkulačka'!H$10*(1-'Portfólio kalkulačka'!H$11)+AF248))*(1+'#DATA_KALKULACKA'!$AD247))*(1-'Portfólio kalkulačka'!H$12)</f>
        <v>13844.550318262936</v>
      </c>
      <c r="AG247" s="4">
        <f>(AG248+'Portfólio kalkulačka'!$C$10-'Portfólio kalkulačka'!$C$13)*(1+'Portfólio kalkulačka'!$D$4/12)</f>
        <v>13453.807457424007</v>
      </c>
    </row>
    <row r="248" spans="1:33" x14ac:dyDescent="0.25">
      <c r="A248" s="2"/>
      <c r="AD248" s="22">
        <f>'Portfólio kalkulačka'!$D$4/12</f>
        <v>3.3333333333333335E-3</v>
      </c>
      <c r="AE248" s="4">
        <f>((('Portfólio kalkulačka'!G$10*(1-'Portfólio kalkulačka'!G$11)+AE249))*(1+'#DATA_KALKULACKA'!AD248))*(1-'Portfólio kalkulačka'!G$12)</f>
        <v>14363.055020002002</v>
      </c>
      <c r="AF248" s="4">
        <f>((('Portfólio kalkulačka'!H$10*(1-'Portfólio kalkulačka'!H$11)+AF249))*(1+'#DATA_KALKULACKA'!$AD248))*(1-'Portfólio kalkulačka'!H$12)</f>
        <v>13723.052623942032</v>
      </c>
      <c r="AG248" s="4">
        <f>(AG249+'Portfólio kalkulačka'!$C$10-'Portfólio kalkulačka'!$C$13)*(1+'Portfólio kalkulačka'!$D$4/12)</f>
        <v>13324.610422681733</v>
      </c>
    </row>
    <row r="249" spans="1:33" x14ac:dyDescent="0.25">
      <c r="A249" s="2"/>
      <c r="AD249" s="22">
        <f>'Portfólio kalkulačka'!$D$4/12</f>
        <v>3.3333333333333335E-3</v>
      </c>
      <c r="AE249" s="4">
        <f>((('Portfólio kalkulačka'!G$10*(1-'Portfólio kalkulačka'!G$11)+AE250))*(1+'#DATA_KALKULACKA'!AD249))*(1-'Portfólio kalkulačka'!G$12)</f>
        <v>14230.666896134009</v>
      </c>
      <c r="AF249" s="4">
        <f>((('Portfólio kalkulačka'!H$10*(1-'Portfólio kalkulačka'!H$11)+AF250))*(1+'#DATA_KALKULACKA'!$AD249))*(1-'Portfólio kalkulačka'!H$12)</f>
        <v>13601.752366007628</v>
      </c>
      <c r="AG249" s="4">
        <f>(AG250+'Portfólio kalkulačka'!$C$10-'Portfólio kalkulačka'!$C$13)*(1+'Portfólio kalkulačka'!$D$4/12)</f>
        <v>13195.842613968503</v>
      </c>
    </row>
    <row r="250" spans="1:33" x14ac:dyDescent="0.25">
      <c r="A250" s="2"/>
      <c r="AD250" s="22">
        <f>'Portfólio kalkulačka'!$D$4/12</f>
        <v>3.3333333333333335E-3</v>
      </c>
      <c r="AE250" s="4">
        <f>((('Portfólio kalkulačka'!G$10*(1-'Portfólio kalkulačka'!G$11)+AE251))*(1+'#DATA_KALKULACKA'!AD250))*(1-'Portfólio kalkulačka'!G$12)</f>
        <v>14098.586519543473</v>
      </c>
      <c r="AF250" s="4">
        <f>((('Portfólio kalkulačka'!H$10*(1-'Portfólio kalkulačka'!H$11)+AF251))*(1+'#DATA_KALKULACKA'!$AD250))*(1-'Portfólio kalkulačka'!H$12)</f>
        <v>13480.649223621313</v>
      </c>
      <c r="AG250" s="4">
        <f>(AG251+'Portfólio kalkulačka'!$C$10-'Portfólio kalkulačka'!$C$13)*(1+'Portfólio kalkulačka'!$D$4/12)</f>
        <v>13067.502605284222</v>
      </c>
    </row>
    <row r="251" spans="1:33" x14ac:dyDescent="0.25">
      <c r="A251" s="2"/>
      <c r="AD251" s="22">
        <f>'Portfólio kalkulačka'!$D$4/12</f>
        <v>3.3333333333333335E-3</v>
      </c>
      <c r="AE251" s="4">
        <f>((('Portfólio kalkulačka'!G$10*(1-'Portfólio kalkulačka'!G$11)+AE252))*(1+'#DATA_KALKULACKA'!AD251))*(1-'Portfólio kalkulačka'!G$12)</f>
        <v>13966.81317484608</v>
      </c>
      <c r="AF251" s="4">
        <f>((('Portfólio kalkulačka'!H$10*(1-'Portfólio kalkulačka'!H$11)+AF252))*(1+'#DATA_KALKULACKA'!$AD251))*(1-'Portfólio kalkulačka'!H$12)</f>
        <v>13359.742876466051</v>
      </c>
      <c r="AG251" s="4">
        <f>(AG252+'Portfólio kalkulačka'!$C$10-'Portfólio kalkulačka'!$C$13)*(1+'Portfólio kalkulačka'!$D$4/12)</f>
        <v>12939.588975366334</v>
      </c>
    </row>
    <row r="252" spans="1:33" x14ac:dyDescent="0.25">
      <c r="A252" s="2"/>
      <c r="AD252" s="22">
        <f>'Portfólio kalkulačka'!$D$4/12</f>
        <v>3.3333333333333335E-3</v>
      </c>
      <c r="AE252" s="4">
        <f>((('Portfólio kalkulačka'!G$10*(1-'Portfólio kalkulačka'!G$11)+AE253))*(1+'#DATA_KALKULACKA'!AD252))*(1-'Portfólio kalkulačka'!G$12)</f>
        <v>13835.346148320492</v>
      </c>
      <c r="AF252" s="4">
        <f>((('Portfólio kalkulačka'!H$10*(1-'Portfólio kalkulačka'!H$11)+AF253))*(1+'#DATA_KALKULACKA'!$AD252))*(1-'Portfólio kalkulačka'!H$12)</f>
        <v>13239.033004745328</v>
      </c>
      <c r="AG252" s="4">
        <f>(AG253+'Portfólio kalkulačka'!$C$10-'Portfólio kalkulačka'!$C$13)*(1+'Portfólio kalkulačka'!$D$4/12)</f>
        <v>12812.100307674085</v>
      </c>
    </row>
    <row r="253" spans="1:33" x14ac:dyDescent="0.25">
      <c r="A253" s="2"/>
      <c r="AD253" s="22">
        <f>'Portfólio kalkulačka'!$D$4/12</f>
        <v>3.3333333333333335E-3</v>
      </c>
      <c r="AE253" s="4">
        <f>((('Portfólio kalkulačka'!G$10*(1-'Portfólio kalkulačka'!G$11)+AE254))*(1+'#DATA_KALKULACKA'!AD253))*(1-'Portfólio kalkulačka'!G$12)</f>
        <v>13704.184727904474</v>
      </c>
      <c r="AF253" s="4">
        <f>((('Portfólio kalkulačka'!H$10*(1-'Portfólio kalkulačka'!H$11)+AF254))*(1+'#DATA_KALKULACKA'!$AD253))*(1-'Portfólio kalkulačka'!H$12)</f>
        <v>13118.519289182303</v>
      </c>
      <c r="AG253" s="4">
        <f>(AG254+'Portfólio kalkulačka'!$C$10-'Portfólio kalkulačka'!$C$13)*(1+'Portfólio kalkulačka'!$D$4/12)</f>
        <v>12685.035190372842</v>
      </c>
    </row>
    <row r="254" spans="1:33" x14ac:dyDescent="0.25">
      <c r="A254" s="2"/>
      <c r="AD254" s="22">
        <f>'Portfólio kalkulačka'!$D$4/12</f>
        <v>3.3333333333333335E-3</v>
      </c>
      <c r="AE254" s="4">
        <f>((('Portfólio kalkulačka'!G$10*(1-'Portfólio kalkulačka'!G$11)+AE255))*(1+'#DATA_KALKULACKA'!AD254))*(1-'Portfólio kalkulačka'!G$12)</f>
        <v>13573.328203191038</v>
      </c>
      <c r="AF254" s="4">
        <f>((('Portfólio kalkulačka'!H$10*(1-'Portfólio kalkulačka'!H$11)+AF255))*(1+'#DATA_KALKULACKA'!$AD254))*(1-'Portfólio kalkulačka'!H$12)</f>
        <v>12998.201411018967</v>
      </c>
      <c r="AG254" s="4">
        <f>(AG255+'Portfólio kalkulačka'!$C$10-'Portfólio kalkulačka'!$C$13)*(1+'Portfólio kalkulačka'!$D$4/12)</f>
        <v>12558.392216318447</v>
      </c>
    </row>
    <row r="255" spans="1:33" x14ac:dyDescent="0.25">
      <c r="A255" s="2"/>
      <c r="AD255" s="22">
        <f>'Portfólio kalkulačka'!$D$4/12</f>
        <v>3.3333333333333335E-3</v>
      </c>
      <c r="AE255" s="4">
        <f>((('Portfólio kalkulačka'!G$10*(1-'Portfólio kalkulačka'!G$11)+AE256))*(1+'#DATA_KALKULACKA'!AD255))*(1-'Portfólio kalkulačka'!G$12)</f>
        <v>13442.775865424597</v>
      </c>
      <c r="AF255" s="4">
        <f>((('Portfólio kalkulačka'!H$10*(1-'Portfólio kalkulačka'!H$11)+AF256))*(1+'#DATA_KALKULACKA'!$AD255))*(1-'Portfólio kalkulačka'!H$12)</f>
        <v>12878.079052015302</v>
      </c>
      <c r="AG255" s="4">
        <f>(AG256+'Portfólio kalkulačka'!$C$10-'Portfólio kalkulačka'!$C$13)*(1+'Portfólio kalkulačka'!$D$4/12)</f>
        <v>12432.16998304164</v>
      </c>
    </row>
    <row r="256" spans="1:33" x14ac:dyDescent="0.25">
      <c r="A256" s="2"/>
      <c r="AD256" s="22">
        <f>'Portfólio kalkulačka'!$D$4/12</f>
        <v>3.3333333333333335E-3</v>
      </c>
      <c r="AE256" s="4">
        <f>((('Portfólio kalkulačka'!G$10*(1-'Portfólio kalkulačka'!G$11)+AE257))*(1+'#DATA_KALKULACKA'!AD256))*(1-'Portfólio kalkulačka'!G$12)</f>
        <v>13312.527007497129</v>
      </c>
      <c r="AF256" s="4">
        <f>((('Portfólio kalkulačka'!H$10*(1-'Portfólio kalkulačka'!H$11)+AF257))*(1+'#DATA_KALKULACKA'!$AD256))*(1-'Portfólio kalkulačka'!H$12)</f>
        <v>12758.151894448438</v>
      </c>
      <c r="AG256" s="4">
        <f>(AG257+'Portfólio kalkulačka'!$C$10-'Portfólio kalkulačka'!$C$13)*(1+'Portfólio kalkulačka'!$D$4/12)</f>
        <v>12306.367092732531</v>
      </c>
    </row>
    <row r="257" spans="1:33" x14ac:dyDescent="0.25">
      <c r="A257" s="2"/>
      <c r="AD257" s="22">
        <f>'Portfólio kalkulačka'!$D$4/12</f>
        <v>3.3333333333333335E-3</v>
      </c>
      <c r="AE257" s="4">
        <f>((('Portfólio kalkulačka'!G$10*(1-'Portfólio kalkulačka'!G$11)+AE258))*(1+'#DATA_KALKULACKA'!AD257))*(1-'Portfólio kalkulačka'!G$12)</f>
        <v>13182.580923944339</v>
      </c>
      <c r="AF257" s="4">
        <f>((('Portfólio kalkulačka'!H$10*(1-'Portfólio kalkulačka'!H$11)+AF258))*(1+'#DATA_KALKULACKA'!$AD257))*(1-'Portfólio kalkulačka'!H$12)</f>
        <v>12638.419621111807</v>
      </c>
      <c r="AG257" s="4">
        <f>(AG258+'Portfólio kalkulačka'!$C$10-'Portfólio kalkulačka'!$C$13)*(1+'Portfólio kalkulačka'!$D$4/12)</f>
        <v>12180.982152225113</v>
      </c>
    </row>
    <row r="258" spans="1:33" x14ac:dyDescent="0.25">
      <c r="A258" s="2"/>
      <c r="AD258" s="22">
        <f>'Portfólio kalkulačka'!$D$4/12</f>
        <v>3.3333333333333335E-3</v>
      </c>
      <c r="AE258" s="4">
        <f>((('Portfólio kalkulačka'!G$10*(1-'Portfólio kalkulačka'!G$11)+AE259))*(1+'#DATA_KALKULACKA'!AD258))*(1-'Portfólio kalkulačka'!G$12)</f>
        <v>13052.936910941842</v>
      </c>
      <c r="AF258" s="4">
        <f>((('Portfólio kalkulačka'!H$10*(1-'Portfólio kalkulačka'!H$11)+AF259))*(1+'#DATA_KALKULACKA'!$AD258))*(1-'Portfólio kalkulačka'!H$12)</f>
        <v>12518.881915314312</v>
      </c>
      <c r="AG258" s="4">
        <f>(AG259+'Portfólio kalkulačka'!$C$10-'Portfólio kalkulačka'!$C$13)*(1+'Portfólio kalkulačka'!$D$4/12)</f>
        <v>12056.01377298184</v>
      </c>
    </row>
    <row r="259" spans="1:33" x14ac:dyDescent="0.25">
      <c r="AD259" s="22">
        <f>'Portfólio kalkulačka'!$D$4/12</f>
        <v>3.3333333333333335E-3</v>
      </c>
      <c r="AE259" s="4">
        <f>((('Portfólio kalkulačka'!G$10*(1-'Portfólio kalkulačka'!G$11)+AE260))*(1+'#DATA_KALKULACKA'!AD259))*(1-'Portfólio kalkulačka'!G$12)</f>
        <v>12923.594266301359</v>
      </c>
      <c r="AF259" s="4">
        <f>((('Portfólio kalkulačka'!H$10*(1-'Portfólio kalkulačka'!H$11)+AF260))*(1+'#DATA_KALKULACKA'!$AD259))*(1-'Portfólio kalkulačka'!H$12)</f>
        <v>12399.538460879488</v>
      </c>
      <c r="AG259" s="4">
        <f>(AG260+'Portfólio kalkulačka'!$C$10-'Portfólio kalkulačka'!$C$13)*(1+'Portfólio kalkulačka'!$D$4/12)</f>
        <v>11931.460571078245</v>
      </c>
    </row>
    <row r="260" spans="1:33" x14ac:dyDescent="0.25">
      <c r="AD260" s="22">
        <f>'Portfólio kalkulačka'!$D$4/12</f>
        <v>3.3333333333333335E-3</v>
      </c>
      <c r="AE260" s="4">
        <f>((('Portfólio kalkulačka'!G$10*(1-'Portfólio kalkulačka'!G$11)+AE261))*(1+'#DATA_KALKULACKA'!AD260))*(1-'Portfólio kalkulačka'!G$12)</f>
        <v>12794.552289466901</v>
      </c>
      <c r="AF260" s="4">
        <f>((('Portfólio kalkulačka'!H$10*(1-'Portfólio kalkulačka'!H$11)+AF261))*(1+'#DATA_KALKULACKA'!$AD260))*(1-'Portfólio kalkulačka'!H$12)</f>
        <v>12280.388942144657</v>
      </c>
      <c r="AG260" s="4">
        <f>(AG261+'Portfólio kalkulačka'!$C$10-'Portfólio kalkulačka'!$C$13)*(1+'Portfólio kalkulačka'!$D$4/12)</f>
        <v>11807.32116718762</v>
      </c>
    </row>
    <row r="261" spans="1:33" x14ac:dyDescent="0.25">
      <c r="AD261" s="22">
        <f>'Portfólio kalkulačka'!$D$4/12</f>
        <v>3.3333333333333335E-3</v>
      </c>
      <c r="AE261" s="4">
        <f>((('Portfólio kalkulačka'!G$10*(1-'Portfólio kalkulačka'!G$11)+AE262))*(1+'#DATA_KALKULACKA'!AD261))*(1-'Portfólio kalkulačka'!G$12)</f>
        <v>12665.81028151098</v>
      </c>
      <c r="AF261" s="4">
        <f>((('Portfólio kalkulačka'!H$10*(1-'Portfólio kalkulačka'!H$11)+AF262))*(1+'#DATA_KALKULACKA'!$AD261))*(1-'Portfólio kalkulačka'!H$12)</f>
        <v>12161.433043960104</v>
      </c>
      <c r="AG261" s="4">
        <f>(AG262+'Portfólio kalkulačka'!$C$10-'Portfólio kalkulačka'!$C$13)*(1+'Portfólio kalkulačka'!$D$4/12)</f>
        <v>11683.594186565733</v>
      </c>
    </row>
    <row r="262" spans="1:33" x14ac:dyDescent="0.25">
      <c r="AD262" s="22">
        <f>'Portfólio kalkulačka'!$D$4/12</f>
        <v>3.3333333333333335E-3</v>
      </c>
      <c r="AE262" s="4">
        <f>((('Portfólio kalkulačka'!G$10*(1-'Portfólio kalkulačka'!G$11)+AE263))*(1+'#DATA_KALKULACKA'!AD262))*(1-'Portfólio kalkulačka'!G$12)</f>
        <v>12537.367545130825</v>
      </c>
      <c r="AF262" s="4">
        <f>((('Portfólio kalkulačka'!H$10*(1-'Portfólio kalkulačka'!H$11)+AF263))*(1+'#DATA_KALKULACKA'!$AD262))*(1-'Portfólio kalkulačka'!H$12)</f>
        <v>12042.670451688238</v>
      </c>
      <c r="AG262" s="4">
        <f>(AG263+'Portfólio kalkulačka'!$C$10-'Portfólio kalkulačka'!$C$13)*(1+'Portfólio kalkulačka'!$D$4/12)</f>
        <v>11560.278259035613</v>
      </c>
    </row>
    <row r="263" spans="1:33" x14ac:dyDescent="0.25">
      <c r="AD263" s="22">
        <f>'Portfólio kalkulačka'!$D$4/12</f>
        <v>3.3333333333333335E-3</v>
      </c>
      <c r="AE263" s="4">
        <f>((('Portfólio kalkulačka'!G$10*(1-'Portfólio kalkulačka'!G$11)+AE264))*(1+'#DATA_KALKULACKA'!AD263))*(1-'Portfólio kalkulačka'!G$12)</f>
        <v>12409.223384644602</v>
      </c>
      <c r="AF263" s="4">
        <f>((('Portfólio kalkulačka'!H$10*(1-'Portfólio kalkulačka'!H$11)+AF264))*(1+'#DATA_KALKULACKA'!$AD263))*(1-'Portfólio kalkulačka'!H$12)</f>
        <v>11924.100851202764</v>
      </c>
      <c r="AG263" s="4">
        <f>(AG264+'Portfólio kalkulačka'!$C$10-'Portfólio kalkulačka'!$C$13)*(1+'Portfólio kalkulačka'!$D$4/12)</f>
        <v>11437.37201897237</v>
      </c>
    </row>
    <row r="264" spans="1:33" x14ac:dyDescent="0.25">
      <c r="AD264" s="22">
        <f>'Portfólio kalkulačka'!$D$4/12</f>
        <v>3.3333333333333335E-3</v>
      </c>
      <c r="AE264" s="4">
        <f>((('Portfólio kalkulačka'!G$10*(1-'Portfólio kalkulačka'!G$11)+AE265))*(1+'#DATA_KALKULACKA'!AD264))*(1-'Portfólio kalkulačka'!G$12)</f>
        <v>12281.377105987649</v>
      </c>
      <c r="AF264" s="4">
        <f>((('Portfólio kalkulačka'!H$10*(1-'Portfólio kalkulačka'!H$11)+AF265))*(1+'#DATA_KALKULACKA'!$AD264))*(1-'Portfólio kalkulačka'!H$12)</f>
        <v>11805.723928887843</v>
      </c>
      <c r="AG264" s="4">
        <f>(AG265+'Portfólio kalkulačka'!$C$10-'Portfólio kalkulačka'!$C$13)*(1+'Portfólio kalkulačka'!$D$4/12)</f>
        <v>11314.874105288076</v>
      </c>
    </row>
    <row r="265" spans="1:33" x14ac:dyDescent="0.25">
      <c r="AD265" s="22">
        <f>'Portfólio kalkulačka'!$D$4/12</f>
        <v>3.3333333333333335E-3</v>
      </c>
      <c r="AE265" s="4">
        <f>((('Portfólio kalkulačka'!G$10*(1-'Portfólio kalkulačka'!G$11)+AE266))*(1+'#DATA_KALKULACKA'!AD265))*(1-'Portfólio kalkulačka'!G$12)</f>
        <v>12153.828016708716</v>
      </c>
      <c r="AF265" s="4">
        <f>((('Portfólio kalkulačka'!H$10*(1-'Portfólio kalkulačka'!H$11)+AF266))*(1+'#DATA_KALKULACKA'!$AD265))*(1-'Portfólio kalkulačka'!H$12)</f>
        <v>11687.539371637273</v>
      </c>
      <c r="AG265" s="4">
        <f>(AG266+'Portfólio kalkulačka'!$C$10-'Portfólio kalkulačka'!$C$13)*(1+'Portfólio kalkulačka'!$D$4/12)</f>
        <v>11192.783161416686</v>
      </c>
    </row>
    <row r="266" spans="1:33" x14ac:dyDescent="0.25">
      <c r="AD266" s="22">
        <f>'Portfólio kalkulačka'!$D$4/12</f>
        <v>3.3333333333333335E-3</v>
      </c>
      <c r="AE266" s="4">
        <f>((('Portfólio kalkulačka'!G$10*(1-'Portfólio kalkulačka'!G$11)+AE267))*(1+'#DATA_KALKULACKA'!AD266))*(1-'Portfólio kalkulačka'!G$12)</f>
        <v>12026.575425966215</v>
      </c>
      <c r="AF266" s="4">
        <f>((('Portfólio kalkulačka'!H$10*(1-'Portfólio kalkulačka'!H$11)+AF267))*(1+'#DATA_KALKULACKA'!$AD266))*(1-'Portfólio kalkulačka'!H$12)</f>
        <v>11569.546866853656</v>
      </c>
      <c r="AG266" s="4">
        <f>(AG267+'Portfólio kalkulačka'!$C$10-'Portfólio kalkulačka'!$C$13)*(1+'Portfólio kalkulačka'!$D$4/12)</f>
        <v>11071.097835299022</v>
      </c>
    </row>
    <row r="267" spans="1:33" x14ac:dyDescent="0.25">
      <c r="AD267" s="22">
        <f>'Portfólio kalkulačka'!$D$4/12</f>
        <v>3.3333333333333335E-3</v>
      </c>
      <c r="AE267" s="4">
        <f>((('Portfólio kalkulačka'!G$10*(1-'Portfólio kalkulačka'!G$11)+AE268))*(1+'#DATA_KALKULACKA'!AD267))*(1-'Portfólio kalkulačka'!G$12)</f>
        <v>11899.618644524473</v>
      </c>
      <c r="AF267" s="4">
        <f>((('Portfólio kalkulačka'!H$10*(1-'Portfólio kalkulačka'!H$11)+AF268))*(1+'#DATA_KALKULACKA'!$AD267))*(1-'Portfólio kalkulačka'!H$12)</f>
        <v>11451.746102447571</v>
      </c>
      <c r="AG267" s="4">
        <f>(AG268+'Portfólio kalkulačka'!$C$10-'Portfólio kalkulačka'!$C$13)*(1+'Portfólio kalkulačka'!$D$4/12)</f>
        <v>10949.816779367795</v>
      </c>
    </row>
    <row r="268" spans="1:33" x14ac:dyDescent="0.25">
      <c r="AD268" s="22">
        <f>'Portfólio kalkulačka'!$D$4/12</f>
        <v>3.3333333333333335E-3</v>
      </c>
      <c r="AE268" s="4">
        <f>((('Portfólio kalkulačka'!G$10*(1-'Portfólio kalkulačka'!G$11)+AE269))*(1+'#DATA_KALKULACKA'!AD268))*(1-'Portfólio kalkulačka'!G$12)</f>
        <v>11772.956984750004</v>
      </c>
      <c r="AF268" s="4">
        <f>((('Portfólio kalkulačka'!H$10*(1-'Portfólio kalkulačka'!H$11)+AF269))*(1+'#DATA_KALKULACKA'!$AD268))*(1-'Portfólio kalkulačka'!H$12)</f>
        <v>11334.136766836749</v>
      </c>
      <c r="AG268" s="4">
        <f>(AG269+'Portfólio kalkulačka'!$C$10-'Portfólio kalkulačka'!$C$13)*(1+'Portfólio kalkulačka'!$D$4/12)</f>
        <v>10828.938650532686</v>
      </c>
    </row>
    <row r="269" spans="1:33" x14ac:dyDescent="0.25">
      <c r="AD269" s="22">
        <f>'Portfólio kalkulačka'!$D$4/12</f>
        <v>3.3333333333333335E-3</v>
      </c>
      <c r="AE269" s="4">
        <f>((('Portfólio kalkulačka'!G$10*(1-'Portfólio kalkulačka'!G$11)+AE270))*(1+'#DATA_KALKULACKA'!AD269))*(1-'Portfólio kalkulačka'!G$12)</f>
        <v>11646.589760607787</v>
      </c>
      <c r="AF269" s="4">
        <f>((('Portfólio kalkulačka'!H$10*(1-'Portfólio kalkulačka'!H$11)+AF270))*(1+'#DATA_KALKULACKA'!$AD269))*(1-'Portfólio kalkulačka'!H$12)</f>
        <v>11216.718548945248</v>
      </c>
      <c r="AG269" s="4">
        <f>(AG270+'Portfólio kalkulačka'!$C$10-'Portfólio kalkulačka'!$C$13)*(1+'Portfólio kalkulačka'!$D$4/12)</f>
        <v>10708.462110165467</v>
      </c>
    </row>
    <row r="270" spans="1:33" x14ac:dyDescent="0.25">
      <c r="AD270" s="22">
        <f>'Portfólio kalkulačka'!$D$4/12</f>
        <v>3.3333333333333335E-3</v>
      </c>
      <c r="AE270" s="4">
        <f>((('Portfólio kalkulačka'!G$10*(1-'Portfólio kalkulačka'!G$11)+AE271))*(1+'#DATA_KALKULACKA'!AD270))*(1-'Portfólio kalkulačka'!G$12)</f>
        <v>11520.516287657543</v>
      </c>
      <c r="AF270" s="4">
        <f>((('Portfólio kalkulačka'!H$10*(1-'Portfólio kalkulačka'!H$11)+AF271))*(1+'#DATA_KALKULACKA'!$AD270))*(1-'Portfólio kalkulačka'!H$12)</f>
        <v>11099.491138202633</v>
      </c>
      <c r="AG270" s="4">
        <f>(AG271+'Portfólio kalkulačka'!$C$10-'Portfólio kalkulačka'!$C$13)*(1+'Portfólio kalkulačka'!$D$4/12)</f>
        <v>10588.385824085182</v>
      </c>
    </row>
    <row r="271" spans="1:33" x14ac:dyDescent="0.25">
      <c r="AD271" s="22">
        <f>'Portfólio kalkulačka'!$D$4/12</f>
        <v>3.3333333333333335E-3</v>
      </c>
      <c r="AE271" s="4">
        <f>((('Portfólio kalkulačka'!G$10*(1-'Portfólio kalkulačka'!G$11)+AE272))*(1+'#DATA_KALKULACKA'!AD271))*(1-'Portfólio kalkulačka'!G$12)</f>
        <v>11394.735883050036</v>
      </c>
      <c r="AF271" s="4">
        <f>((('Portfólio kalkulačka'!H$10*(1-'Portfólio kalkulačka'!H$11)+AF272))*(1+'#DATA_KALKULACKA'!$AD271))*(1-'Portfólio kalkulačka'!H$12)</f>
        <v>10982.454224543151</v>
      </c>
      <c r="AG271" s="4">
        <f>(AG272+'Portfólio kalkulačka'!$C$10-'Portfólio kalkulačka'!$C$13)*(1+'Portfólio kalkulačka'!$D$4/12)</f>
        <v>10468.708462543371</v>
      </c>
    </row>
    <row r="272" spans="1:33" x14ac:dyDescent="0.25">
      <c r="AD272" s="22">
        <f>'Portfólio kalkulačka'!$D$4/12</f>
        <v>3.3333333333333335E-3</v>
      </c>
      <c r="AE272" s="4">
        <f>((('Portfólio kalkulačka'!G$10*(1-'Portfólio kalkulačka'!G$11)+AE273))*(1+'#DATA_KALKULACKA'!AD272))*(1-'Portfólio kalkulačka'!G$12)</f>
        <v>11269.247865523364</v>
      </c>
      <c r="AF272" s="4">
        <f>((('Portfólio kalkulačka'!H$10*(1-'Portfólio kalkulačka'!H$11)+AF273))*(1+'#DATA_KALKULACKA'!$AD272))*(1-'Portfólio kalkulačka'!H$12)</f>
        <v>10865.607498404914</v>
      </c>
      <c r="AG272" s="4">
        <f>(AG273+'Portfólio kalkulačka'!$C$10-'Portfólio kalkulačka'!$C$13)*(1+'Portfólio kalkulačka'!$D$4/12)</f>
        <v>10349.428700209339</v>
      </c>
    </row>
    <row r="273" spans="30:33" x14ac:dyDescent="0.25">
      <c r="AD273" s="22">
        <f>'Portfólio kalkulačka'!$D$4/12</f>
        <v>3.3333333333333335E-3</v>
      </c>
      <c r="AE273" s="4">
        <f>((('Portfólio kalkulačka'!G$10*(1-'Portfólio kalkulačka'!G$11)+AE274))*(1+'#DATA_KALKULACKA'!AD273))*(1-'Portfólio kalkulačka'!G$12)</f>
        <v>11144.051555399285</v>
      </c>
      <c r="AF273" s="4">
        <f>((('Portfólio kalkulačka'!H$10*(1-'Portfólio kalkulačka'!H$11)+AF274))*(1+'#DATA_KALKULACKA'!$AD273))*(1-'Portfólio kalkulačka'!H$12)</f>
        <v>10748.950650729077</v>
      </c>
      <c r="AG273" s="4">
        <f>(AG274+'Portfólio kalkulačka'!$C$10-'Portfólio kalkulačka'!$C$13)*(1+'Portfólio kalkulačka'!$D$4/12)</f>
        <v>10230.545216155486</v>
      </c>
    </row>
    <row r="274" spans="30:33" x14ac:dyDescent="0.25">
      <c r="AD274" s="22">
        <f>'Portfólio kalkulačka'!$D$4/12</f>
        <v>3.3333333333333335E-3</v>
      </c>
      <c r="AE274" s="4">
        <f>((('Portfólio kalkulačka'!G$10*(1-'Portfólio kalkulačka'!G$11)+AE275))*(1+'#DATA_KALKULACKA'!AD274))*(1-'Portfólio kalkulačka'!G$12)</f>
        <v>11019.146274579514</v>
      </c>
      <c r="AF274" s="4">
        <f>((('Portfólio kalkulačka'!H$10*(1-'Portfólio kalkulačka'!H$11)+AF275))*(1+'#DATA_KALKULACKA'!$AD274))*(1-'Portfólio kalkulačka'!H$12)</f>
        <v>10632.483372959025</v>
      </c>
      <c r="AG274" s="4">
        <f>(AG275+'Portfólio kalkulačka'!$C$10-'Portfólio kalkulačka'!$C$13)*(1+'Portfólio kalkulačka'!$D$4/12)</f>
        <v>10112.056693842676</v>
      </c>
    </row>
    <row r="275" spans="30:33" x14ac:dyDescent="0.25">
      <c r="AD275" s="22">
        <f>'Portfólio kalkulačka'!$D$4/12</f>
        <v>3.3333333333333335E-3</v>
      </c>
      <c r="AE275" s="4">
        <f>((('Portfólio kalkulačka'!G$10*(1-'Portfólio kalkulačka'!G$11)+AE276))*(1+'#DATA_KALKULACKA'!AD275))*(1-'Portfólio kalkulačka'!G$12)</f>
        <v>10894.531346542071</v>
      </c>
      <c r="AF275" s="4">
        <f>((('Portfólio kalkulačka'!H$10*(1-'Portfólio kalkulačka'!H$11)+AF276))*(1+'#DATA_KALKULACKA'!$AD275))*(1-'Portfólio kalkulačka'!H$12)</f>
        <v>10516.205357039549</v>
      </c>
      <c r="AG275" s="4">
        <f>(AG276+'Portfólio kalkulačka'!$C$10-'Portfólio kalkulačka'!$C$13)*(1+'Portfólio kalkulačka'!$D$4/12)</f>
        <v>9993.9618211056568</v>
      </c>
    </row>
    <row r="276" spans="30:33" x14ac:dyDescent="0.25">
      <c r="AD276" s="22">
        <f>'Portfólio kalkulačka'!$D$4/12</f>
        <v>3.3333333333333335E-3</v>
      </c>
      <c r="AE276" s="4">
        <f>((('Portfólio kalkulačka'!G$10*(1-'Portfólio kalkulačka'!G$11)+AE277))*(1+'#DATA_KALKULACKA'!AD276))*(1-'Portfólio kalkulačka'!G$12)</f>
        <v>10770.206096337604</v>
      </c>
      <c r="AF276" s="4">
        <f>((('Portfólio kalkulačka'!H$10*(1-'Portfólio kalkulačka'!H$11)+AF277))*(1+'#DATA_KALKULACKA'!$AD276))*(1-'Portfólio kalkulačka'!H$12)</f>
        <v>10400.116295416045</v>
      </c>
      <c r="AG276" s="4">
        <f>(AG277+'Portfólio kalkulačka'!$C$10-'Portfólio kalkulačka'!$C$13)*(1+'Portfólio kalkulačka'!$D$4/12)</f>
        <v>9876.2592901385269</v>
      </c>
    </row>
    <row r="277" spans="30:33" x14ac:dyDescent="0.25">
      <c r="AD277" s="22">
        <f>'Portfólio kalkulačka'!$D$4/12</f>
        <v>3.3333333333333335E-3</v>
      </c>
      <c r="AE277" s="4">
        <f>((('Portfólio kalkulačka'!G$10*(1-'Portfólio kalkulačka'!G$11)+AE278))*(1+'#DATA_KALKULACKA'!AD277))*(1-'Portfólio kalkulačka'!G$12)</f>
        <v>10646.169850585738</v>
      </c>
      <c r="AF277" s="4">
        <f>((('Portfólio kalkulačka'!H$10*(1-'Portfólio kalkulačka'!H$11)+AF278))*(1+'#DATA_KALKULACKA'!$AD277))*(1-'Portfólio kalkulačka'!H$12)</f>
        <v>10284.215881033682</v>
      </c>
      <c r="AG277" s="4">
        <f>(AG278+'Portfólio kalkulačka'!$C$10-'Portfólio kalkulačka'!$C$13)*(1+'Portfólio kalkulačka'!$D$4/12)</f>
        <v>9758.9477974802594</v>
      </c>
    </row>
    <row r="278" spans="30:33" x14ac:dyDescent="0.25">
      <c r="AD278" s="22">
        <f>'Portfólio kalkulačka'!$D$4/12</f>
        <v>3.3333333333333335E-3</v>
      </c>
      <c r="AE278" s="4">
        <f>((('Portfólio kalkulačka'!G$10*(1-'Portfólio kalkulačka'!G$11)+AE279))*(1+'#DATA_KALKULACKA'!AD278))*(1-'Portfólio kalkulačka'!G$12)</f>
        <v>10522.421937471428</v>
      </c>
      <c r="AF278" s="4">
        <f>((('Portfólio kalkulačka'!H$10*(1-'Portfólio kalkulačka'!H$11)+AF279))*(1+'#DATA_KALKULACKA'!$AD278))*(1-'Portfólio kalkulačka'!H$12)</f>
        <v>10168.503807336607</v>
      </c>
      <c r="AG278" s="4">
        <f>(AG279+'Portfólio kalkulačka'!$C$10-'Portfólio kalkulačka'!$C$13)*(1+'Portfólio kalkulačka'!$D$4/12)</f>
        <v>9642.0260440002585</v>
      </c>
    </row>
    <row r="279" spans="30:33" x14ac:dyDescent="0.25">
      <c r="AD279" s="22">
        <f>'Portfólio kalkulačka'!$D$4/12</f>
        <v>3.3333333333333335E-3</v>
      </c>
      <c r="AE279" s="4">
        <f>((('Portfólio kalkulačka'!G$10*(1-'Portfólio kalkulačka'!G$11)+AE280))*(1+'#DATA_KALKULACKA'!AD279))*(1-'Portfólio kalkulačka'!G$12)</f>
        <v>10398.961686741321</v>
      </c>
      <c r="AF279" s="4">
        <f>((('Portfólio kalkulačka'!H$10*(1-'Portfólio kalkulačka'!H$11)+AF280))*(1+'#DATA_KALKULACKA'!$AD279))*(1-'Portfólio kalkulačka'!H$12)</f>
        <v>10052.979768267123</v>
      </c>
      <c r="AG279" s="4">
        <f>(AG280+'Portfólio kalkulačka'!$C$10-'Portfólio kalkulačka'!$C$13)*(1+'Portfólio kalkulačka'!$D$4/12)</f>
        <v>9525.4927348839774</v>
      </c>
    </row>
    <row r="280" spans="30:33" x14ac:dyDescent="0.25">
      <c r="AD280" s="22">
        <f>'Portfólio kalkulačka'!$D$4/12</f>
        <v>3.3333333333333335E-3</v>
      </c>
      <c r="AE280" s="4">
        <f>((('Portfólio kalkulačka'!G$10*(1-'Portfólio kalkulačka'!G$11)+AE281))*(1+'#DATA_KALKULACKA'!AD280))*(1-'Portfólio kalkulačka'!G$12)</f>
        <v>10275.78842970012</v>
      </c>
      <c r="AF280" s="4">
        <f>((('Portfólio kalkulačka'!H$10*(1-'Portfólio kalkulačka'!H$11)+AF281))*(1+'#DATA_KALKULACKA'!$AD280))*(1-'Portfólio kalkulačka'!H$12)</f>
        <v>9937.6434582648872</v>
      </c>
      <c r="AG280" s="4">
        <f>(AG281+'Portfólio kalkulačka'!$C$10-'Portfólio kalkulačka'!$C$13)*(1+'Portfólio kalkulačka'!$D$4/12)</f>
        <v>9409.346579618581</v>
      </c>
    </row>
    <row r="281" spans="30:33" x14ac:dyDescent="0.25">
      <c r="AD281" s="22">
        <f>'Portfólio kalkulačka'!$D$4/12</f>
        <v>3.3333333333333335E-3</v>
      </c>
      <c r="AE281" s="4">
        <f>((('Portfólio kalkulačka'!G$10*(1-'Portfólio kalkulačka'!G$11)+AE282))*(1+'#DATA_KALKULACKA'!AD281))*(1-'Portfólio kalkulačka'!G$12)</f>
        <v>10152.901499206966</v>
      </c>
      <c r="AF281" s="4">
        <f>((('Portfólio kalkulačka'!H$10*(1-'Portfólio kalkulačka'!H$11)+AF282))*(1+'#DATA_KALKULACKA'!$AD281))*(1-'Portfólio kalkulačka'!H$12)</f>
        <v>9822.4945722660941</v>
      </c>
      <c r="AG281" s="4">
        <f>(AG282+'Portfólio kalkulačka'!$C$10-'Portfólio kalkulačka'!$C$13)*(1+'Portfólio kalkulačka'!$D$4/12)</f>
        <v>9293.5862919786523</v>
      </c>
    </row>
    <row r="282" spans="30:33" x14ac:dyDescent="0.25">
      <c r="AD282" s="22">
        <f>'Portfólio kalkulačka'!$D$4/12</f>
        <v>3.3333333333333335E-3</v>
      </c>
      <c r="AE282" s="4">
        <f>((('Portfólio kalkulačka'!G$10*(1-'Portfólio kalkulačka'!G$11)+AE283))*(1+'#DATA_KALKULACKA'!AD282))*(1-'Portfólio kalkulačka'!G$12)</f>
        <v>10030.30022967183</v>
      </c>
      <c r="AF282" s="4">
        <f>((('Portfólio kalkulačka'!H$10*(1-'Portfólio kalkulačka'!H$11)+AF283))*(1+'#DATA_KALKULACKA'!$AD282))*(1-'Portfólio kalkulačka'!H$12)</f>
        <v>9707.5328057026782</v>
      </c>
      <c r="AG282" s="4">
        <f>(AG283+'Portfólio kalkulačka'!$C$10-'Portfólio kalkulačka'!$C$13)*(1+'Portfólio kalkulačka'!$D$4/12)</f>
        <v>9178.2105900119459</v>
      </c>
    </row>
    <row r="283" spans="30:33" x14ac:dyDescent="0.25">
      <c r="AD283" s="22">
        <f>'Portfólio kalkulačka'!$D$4/12</f>
        <v>3.3333333333333335E-3</v>
      </c>
      <c r="AE283" s="4">
        <f>((('Portfólio kalkulačka'!G$10*(1-'Portfólio kalkulačka'!G$11)+AE284))*(1+'#DATA_KALKULACKA'!AD283))*(1-'Portfólio kalkulačka'!G$12)</f>
        <v>9907.983957051898</v>
      </c>
      <c r="AF283" s="4">
        <f>((('Portfólio kalkulačka'!H$10*(1-'Portfólio kalkulačka'!H$11)+AF284))*(1+'#DATA_KALKULACKA'!$AD283))*(1-'Portfólio kalkulačka'!H$12)</f>
        <v>9592.7578545015022</v>
      </c>
      <c r="AG283" s="4">
        <f>(AG284+'Portfólio kalkulačka'!$C$10-'Portfólio kalkulačka'!$C$13)*(1+'Portfólio kalkulačka'!$D$4/12)</f>
        <v>9063.2181960251946</v>
      </c>
    </row>
    <row r="284" spans="30:33" x14ac:dyDescent="0.25">
      <c r="AD284" s="22">
        <f>'Portfólio kalkulačka'!$D$4/12</f>
        <v>3.3333333333333335E-3</v>
      </c>
      <c r="AE284" s="4">
        <f>((('Portfólio kalkulačka'!G$10*(1-'Portfólio kalkulačka'!G$11)+AE285))*(1+'#DATA_KALKULACKA'!AD284))*(1-'Portfólio kalkulačka'!G$12)</f>
        <v>9785.9520188479819</v>
      </c>
      <c r="AF284" s="4">
        <f>((('Portfólio kalkulačka'!H$10*(1-'Portfólio kalkulačka'!H$11)+AF285))*(1+'#DATA_KALKULACKA'!$AD284))*(1-'Portfólio kalkulačka'!H$12)</f>
        <v>9478.1694150835501</v>
      </c>
      <c r="AG284" s="4">
        <f>(AG285+'Portfólio kalkulačka'!$C$10-'Portfólio kalkulačka'!$C$13)*(1+'Portfólio kalkulačka'!$D$4/12)</f>
        <v>8948.6078365699614</v>
      </c>
    </row>
    <row r="285" spans="30:33" x14ac:dyDescent="0.25">
      <c r="AD285" s="22">
        <f>'Portfólio kalkulačka'!$D$4/12</f>
        <v>3.3333333333333335E-3</v>
      </c>
      <c r="AE285" s="4">
        <f>((('Portfólio kalkulačka'!G$10*(1-'Portfólio kalkulačka'!G$11)+AE286))*(1+'#DATA_KALKULACKA'!AD285))*(1-'Portfólio kalkulačka'!G$12)</f>
        <v>9664.2037541009267</v>
      </c>
      <c r="AF285" s="4">
        <f>((('Portfólio kalkulačka'!H$10*(1-'Portfólio kalkulačka'!H$11)+AF286))*(1+'#DATA_KALKULACKA'!$AD285))*(1-'Portfólio kalkulačka'!H$12)</f>
        <v>9363.7671843631342</v>
      </c>
      <c r="AG285" s="4">
        <f>(AG286+'Portfólio kalkulačka'!$C$10-'Portfólio kalkulačka'!$C$13)*(1+'Portfólio kalkulačka'!$D$4/12)</f>
        <v>8834.3782424285328</v>
      </c>
    </row>
    <row r="286" spans="30:33" x14ac:dyDescent="0.25">
      <c r="AD286" s="22">
        <f>'Portfólio kalkulačka'!$D$4/12</f>
        <v>3.3333333333333335E-3</v>
      </c>
      <c r="AE286" s="4">
        <f>((('Portfólio kalkulačka'!G$10*(1-'Portfólio kalkulačka'!G$11)+AE287))*(1+'#DATA_KALKULACKA'!AD286))*(1-'Portfólio kalkulačka'!G$12)</f>
        <v>9542.7385033880309</v>
      </c>
      <c r="AF286" s="4">
        <f>((('Portfólio kalkulačka'!H$10*(1-'Portfólio kalkulačka'!H$11)+AF287))*(1+'#DATA_KALKULACKA'!$AD286))*(1-'Portfólio kalkulačka'!H$12)</f>
        <v>9249.5508597470871</v>
      </c>
      <c r="AG286" s="4">
        <f>(AG287+'Portfólio kalkulačka'!$C$10-'Portfólio kalkulačka'!$C$13)*(1+'Portfólio kalkulačka'!$D$4/12)</f>
        <v>8720.5281485998657</v>
      </c>
    </row>
    <row r="287" spans="30:33" x14ac:dyDescent="0.25">
      <c r="AD287" s="22">
        <f>'Portfólio kalkulačka'!$D$4/12</f>
        <v>3.3333333333333335E-3</v>
      </c>
      <c r="AE287" s="4">
        <f>((('Portfólio kalkulačka'!G$10*(1-'Portfólio kalkulačka'!G$11)+AE288))*(1+'#DATA_KALKULACKA'!AD287))*(1-'Portfólio kalkulačka'!G$12)</f>
        <v>9421.5556088194808</v>
      </c>
      <c r="AF287" s="4">
        <f>((('Portfólio kalkulačka'!H$10*(1-'Portfólio kalkulačka'!H$11)+AF288))*(1+'#DATA_KALKULACKA'!$AD287))*(1-'Portfólio kalkulačka'!H$12)</f>
        <v>9135.520139133956</v>
      </c>
      <c r="AG287" s="4">
        <f>(AG288+'Portfólio kalkulačka'!$C$10-'Portfólio kalkulačka'!$C$13)*(1+'Portfólio kalkulačka'!$D$4/12)</f>
        <v>8607.0562942855795</v>
      </c>
    </row>
    <row r="288" spans="30:33" x14ac:dyDescent="0.25">
      <c r="AD288" s="22">
        <f>'Portfólio kalkulačka'!$D$4/12</f>
        <v>3.3333333333333335E-3</v>
      </c>
      <c r="AE288" s="4">
        <f>((('Portfólio kalkulačka'!G$10*(1-'Portfólio kalkulačka'!G$11)+AE289))*(1+'#DATA_KALKULACKA'!AD288))*(1-'Portfólio kalkulačka'!G$12)</f>
        <v>9300.6544140347796</v>
      </c>
      <c r="AF288" s="4">
        <f>((('Portfólio kalkulačka'!H$10*(1-'Portfólio kalkulačka'!H$11)+AF289))*(1+'#DATA_KALKULACKA'!$AD288))*(1-'Portfólio kalkulačka'!H$12)</f>
        <v>9021.6747209132154</v>
      </c>
      <c r="AG288" s="4">
        <f>(AG289+'Portfólio kalkulačka'!$C$10-'Portfólio kalkulačka'!$C$13)*(1+'Portfólio kalkulačka'!$D$4/12)</f>
        <v>8493.9614228759929</v>
      </c>
    </row>
    <row r="289" spans="30:33" x14ac:dyDescent="0.25">
      <c r="AD289" s="22">
        <f>'Portfólio kalkulačka'!$D$4/12</f>
        <v>3.3333333333333335E-3</v>
      </c>
      <c r="AE289" s="4">
        <f>((('Portfólio kalkulačka'!G$10*(1-'Portfólio kalkulačka'!G$11)+AE290))*(1+'#DATA_KALKULACKA'!AD289))*(1-'Portfólio kalkulačka'!G$12)</f>
        <v>9180.0342641991956</v>
      </c>
      <c r="AF289" s="4">
        <f>((('Portfólio kalkulačka'!H$10*(1-'Portfólio kalkulačka'!H$11)+AF290))*(1+'#DATA_KALKULACKA'!$AD289))*(1-'Portfólio kalkulačka'!H$12)</f>
        <v>8908.0143039644627</v>
      </c>
      <c r="AG289" s="4">
        <f>(AG290+'Portfólio kalkulačka'!$C$10-'Portfólio kalkulačka'!$C$13)*(1+'Portfólio kalkulačka'!$D$4/12)</f>
        <v>8381.2422819362055</v>
      </c>
    </row>
    <row r="290" spans="30:33" x14ac:dyDescent="0.25">
      <c r="AD290" s="22">
        <f>'Portfólio kalkulačka'!$D$4/12</f>
        <v>3.3333333333333335E-3</v>
      </c>
      <c r="AE290" s="4">
        <f>((('Portfólio kalkulačka'!G$10*(1-'Portfólio kalkulačka'!G$11)+AE291))*(1+'#DATA_KALKULACKA'!AD290))*(1-'Portfólio kalkulačka'!G$12)</f>
        <v>9059.6945060002145</v>
      </c>
      <c r="AF290" s="4">
        <f>((('Portfólio kalkulačka'!H$10*(1-'Portfólio kalkulačka'!H$11)+AF291))*(1+'#DATA_KALKULACKA'!$AD290))*(1-'Portfólio kalkulačka'!H$12)</f>
        <v>8794.5385876566197</v>
      </c>
      <c r="AG290" s="4">
        <f>(AG291+'Portfólio kalkulačka'!$C$10-'Portfólio kalkulačka'!$C$13)*(1+'Portfólio kalkulačka'!$D$4/12)</f>
        <v>8268.8976231922315</v>
      </c>
    </row>
    <row r="291" spans="30:33" x14ac:dyDescent="0.25">
      <c r="AD291" s="22">
        <f>'Portfólio kalkulačka'!$D$4/12</f>
        <v>3.3333333333333335E-3</v>
      </c>
      <c r="AE291" s="4">
        <f>((('Portfólio kalkulačka'!G$10*(1-'Portfólio kalkulačka'!G$11)+AE292))*(1+'#DATA_KALKULACKA'!AD291))*(1-'Portfólio kalkulačka'!G$12)</f>
        <v>8939.6344876440035</v>
      </c>
      <c r="AF291" s="4">
        <f>((('Portfólio kalkulačka'!H$10*(1-'Portfólio kalkulačka'!H$11)+AF292))*(1+'#DATA_KALKULACKA'!$AD291))*(1-'Portfólio kalkulačka'!H$12)</f>
        <v>8681.2472718471436</v>
      </c>
      <c r="AG291" s="4">
        <f>(AG292+'Portfólio kalkulačka'!$C$10-'Portfólio kalkulačka'!$C$13)*(1+'Portfólio kalkulačka'!$D$4/12)</f>
        <v>8156.9262025171738</v>
      </c>
    </row>
    <row r="292" spans="30:33" x14ac:dyDescent="0.25">
      <c r="AD292" s="22">
        <f>'Portfólio kalkulačka'!$D$4/12</f>
        <v>3.3333333333333335E-3</v>
      </c>
      <c r="AE292" s="4">
        <f>((('Portfólio kalkulačka'!G$10*(1-'Portfólio kalkulačka'!G$11)+AE293))*(1+'#DATA_KALKULACKA'!AD292))*(1-'Portfólio kalkulačka'!G$12)</f>
        <v>8819.8535588518771</v>
      </c>
      <c r="AF292" s="4">
        <f>((('Portfólio kalkulačka'!H$10*(1-'Portfólio kalkulačka'!H$11)+AF293))*(1+'#DATA_KALKULACKA'!$AD292))*(1-'Portfólio kalkulačka'!H$12)</f>
        <v>8568.140056881226</v>
      </c>
      <c r="AG292" s="4">
        <f>(AG293+'Portfólio kalkulačka'!$C$10-'Portfólio kalkulačka'!$C$13)*(1+'Portfólio kalkulačka'!$D$4/12)</f>
        <v>8045.3267799174482</v>
      </c>
    </row>
    <row r="293" spans="30:33" x14ac:dyDescent="0.25">
      <c r="AD293" s="22">
        <f>'Portfólio kalkulačka'!$D$4/12</f>
        <v>3.3333333333333335E-3</v>
      </c>
      <c r="AE293" s="4">
        <f>((('Portfólio kalkulačka'!G$10*(1-'Portfólio kalkulačka'!G$11)+AE294))*(1+'#DATA_KALKULACKA'!AD293))*(1-'Portfólio kalkulačka'!G$12)</f>
        <v>8700.351070856781</v>
      </c>
      <c r="AF293" s="4">
        <f>((('Portfólio kalkulačka'!H$10*(1-'Portfólio kalkulačka'!H$11)+AF294))*(1+'#DATA_KALKULACKA'!$AD293))*(1-'Portfólio kalkulačka'!H$12)</f>
        <v>8455.2166435910076</v>
      </c>
      <c r="AG293" s="4">
        <f>(AG294+'Portfólio kalkulačka'!$C$10-'Portfólio kalkulačka'!$C$13)*(1+'Portfólio kalkulačka'!$D$4/12)</f>
        <v>7934.0981195190507</v>
      </c>
    </row>
    <row r="294" spans="30:33" x14ac:dyDescent="0.25">
      <c r="AD294" s="22">
        <f>'Portfólio kalkulačka'!$D$4/12</f>
        <v>3.3333333333333335E-3</v>
      </c>
      <c r="AE294" s="4">
        <f>((('Portfólio kalkulačka'!G$10*(1-'Portfólio kalkulačka'!G$11)+AE295))*(1+'#DATA_KALKULACKA'!AD294))*(1-'Portfólio kalkulačka'!G$12)</f>
        <v>8581.1263763997686</v>
      </c>
      <c r="AF294" s="4">
        <f>((('Portfólio kalkulačka'!H$10*(1-'Portfólio kalkulačka'!H$11)+AF295))*(1+'#DATA_KALKULACKA'!$AD294))*(1-'Portfólio kalkulačka'!H$12)</f>
        <v>8342.4767332947813</v>
      </c>
      <c r="AG294" s="4">
        <f>(AG295+'Portfólio kalkulačka'!$C$10-'Portfólio kalkulačka'!$C$13)*(1+'Portfólio kalkulačka'!$D$4/12)</f>
        <v>7823.2389895538709</v>
      </c>
    </row>
    <row r="295" spans="30:33" x14ac:dyDescent="0.25">
      <c r="AD295" s="22">
        <f>'Portfólio kalkulačka'!$D$4/12</f>
        <v>3.3333333333333335E-3</v>
      </c>
      <c r="AE295" s="4">
        <f>((('Portfólio kalkulačka'!G$10*(1-'Portfólio kalkulačka'!G$11)+AE296))*(1+'#DATA_KALKULACKA'!AD295))*(1-'Portfólio kalkulačka'!G$12)</f>
        <v>8462.1788297265048</v>
      </c>
      <c r="AF295" s="4">
        <f>((('Portfólio kalkulačka'!H$10*(1-'Portfólio kalkulačka'!H$11)+AF296))*(1+'#DATA_KALKULACKA'!$AD295))*(1-'Portfólio kalkulačka'!H$12)</f>
        <v>8229.9200277962045</v>
      </c>
      <c r="AG295" s="4">
        <f>(AG296+'Portfólio kalkulačka'!$C$10-'Portfólio kalkulačka'!$C$13)*(1+'Portfólio kalkulačka'!$D$4/12)</f>
        <v>7712.7481623460499</v>
      </c>
    </row>
    <row r="296" spans="30:33" x14ac:dyDescent="0.25">
      <c r="AD296" s="22">
        <f>'Portfólio kalkulačka'!$D$4/12</f>
        <v>3.3333333333333335E-3</v>
      </c>
      <c r="AE296" s="4">
        <f>((('Portfólio kalkulačka'!G$10*(1-'Portfólio kalkulačka'!G$11)+AE297))*(1+'#DATA_KALKULACKA'!AD296))*(1-'Portfólio kalkulačka'!G$12)</f>
        <v>8343.5077865837648</v>
      </c>
      <c r="AF296" s="4">
        <f>((('Portfólio kalkulačka'!H$10*(1-'Portfólio kalkulačka'!H$11)+AF297))*(1+'#DATA_KALKULACKA'!$AD296))*(1-'Portfólio kalkulačka'!H$12)</f>
        <v>8117.5462293835117</v>
      </c>
      <c r="AG296" s="4">
        <f>(AG297+'Portfólio kalkulačka'!$C$10-'Portfólio kalkulačka'!$C$13)*(1+'Portfólio kalkulačka'!$D$4/12)</f>
        <v>7602.6244142983878</v>
      </c>
    </row>
    <row r="297" spans="30:33" x14ac:dyDescent="0.25">
      <c r="AD297" s="22">
        <f>'Portfólio kalkulačka'!$D$4/12</f>
        <v>3.3333333333333335E-3</v>
      </c>
      <c r="AE297" s="4">
        <f>((('Portfólio kalkulačka'!G$10*(1-'Portfólio kalkulačka'!G$11)+AE298))*(1+'#DATA_KALKULACKA'!AD297))*(1-'Portfólio kalkulačka'!G$12)</f>
        <v>8225.1126042159412</v>
      </c>
      <c r="AF297" s="4">
        <f>((('Portfólio kalkulačka'!H$10*(1-'Portfólio kalkulačka'!H$11)+AF298))*(1+'#DATA_KALKULACKA'!$AD297))*(1-'Portfólio kalkulačka'!H$12)</f>
        <v>8005.3550408287228</v>
      </c>
      <c r="AG297" s="4">
        <f>(AG298+'Portfólio kalkulačka'!$C$10-'Portfólio kalkulačka'!$C$13)*(1+'Portfólio kalkulačka'!$D$4/12)</f>
        <v>7492.8665258787914</v>
      </c>
    </row>
    <row r="298" spans="30:33" x14ac:dyDescent="0.25">
      <c r="AD298" s="22">
        <f>'Portfólio kalkulačka'!$D$4/12</f>
        <v>3.3333333333333335E-3</v>
      </c>
      <c r="AE298" s="4">
        <f>((('Portfólio kalkulačka'!G$10*(1-'Portfólio kalkulačka'!G$11)+AE299))*(1+'#DATA_KALKULACKA'!AD298))*(1-'Portfólio kalkulačka'!G$12)</f>
        <v>8106.9926413615685</v>
      </c>
      <c r="AF298" s="4">
        <f>((('Portfólio kalkulačka'!H$10*(1-'Portfólio kalkulačka'!H$11)+AF299))*(1+'#DATA_KALKULACKA'!$AD298))*(1-'Portfólio kalkulačka'!H$12)</f>
        <v>7893.3461653868617</v>
      </c>
      <c r="AG298" s="4">
        <f>(AG299+'Portfólio kalkulačka'!$C$10-'Portfólio kalkulačka'!$C$13)*(1+'Portfólio kalkulačka'!$D$4/12)</f>
        <v>7383.4732816067681</v>
      </c>
    </row>
    <row r="299" spans="30:33" x14ac:dyDescent="0.25">
      <c r="AD299" s="22">
        <f>'Portfólio kalkulačka'!$D$4/12</f>
        <v>3.3333333333333335E-3</v>
      </c>
      <c r="AE299" s="4">
        <f>((('Portfólio kalkulačka'!G$10*(1-'Portfólio kalkulačka'!G$11)+AE300))*(1+'#DATA_KALKULACKA'!AD299))*(1-'Portfólio kalkulačka'!G$12)</f>
        <v>7989.1472582498454</v>
      </c>
      <c r="AF299" s="4">
        <f>((('Portfólio kalkulačka'!H$10*(1-'Portfólio kalkulačka'!H$11)+AF300))*(1+'#DATA_KALKULACKA'!$AD299))*(1-'Portfólio kalkulačka'!H$12)</f>
        <v>7781.5193067951677</v>
      </c>
      <c r="AG299" s="4">
        <f>(AG300+'Portfólio kalkulačka'!$C$10-'Portfólio kalkulačka'!$C$13)*(1+'Portfólio kalkulačka'!$D$4/12)</f>
        <v>7274.4434700399679</v>
      </c>
    </row>
    <row r="300" spans="30:33" x14ac:dyDescent="0.25">
      <c r="AD300" s="22">
        <f>'Portfólio kalkulačka'!$D$4/12</f>
        <v>3.3333333333333335E-3</v>
      </c>
      <c r="AE300" s="4">
        <f>((('Portfólio kalkulačka'!G$10*(1-'Portfólio kalkulačka'!G$11)+AE301))*(1+'#DATA_KALKULACKA'!AD300))*(1-'Portfólio kalkulačka'!G$12)</f>
        <v>7871.5758165971729</v>
      </c>
      <c r="AF300" s="4">
        <f>((('Portfólio kalkulačka'!H$10*(1-'Portfólio kalkulačka'!H$11)+AF301))*(1+'#DATA_KALKULACKA'!$AD300))*(1-'Portfólio kalkulačka'!H$12)</f>
        <v>7669.8741692723152</v>
      </c>
      <c r="AG300" s="4">
        <f>(AG301+'Portfólio kalkulačka'!$C$10-'Portfólio kalkulačka'!$C$13)*(1+'Portfólio kalkulačka'!$D$4/12)</f>
        <v>7165.7758837607644</v>
      </c>
    </row>
    <row r="301" spans="30:33" x14ac:dyDescent="0.25">
      <c r="AD301" s="22">
        <f>'Portfólio kalkulačka'!$D$4/12</f>
        <v>3.3333333333333335E-3</v>
      </c>
      <c r="AE301" s="4">
        <f>((('Portfólio kalkulačka'!G$10*(1-'Portfólio kalkulačka'!G$11)+AE302))*(1+'#DATA_KALKULACKA'!AD301))*(1-'Portfólio kalkulačka'!G$12)</f>
        <v>7754.277679603696</v>
      </c>
      <c r="AF301" s="4">
        <f>((('Portfólio kalkulačka'!H$10*(1-'Portfólio kalkulačka'!H$11)+AF302))*(1+'#DATA_KALKULACKA'!$AD301))*(1-'Portfólio kalkulačka'!H$12)</f>
        <v>7558.4104575176279</v>
      </c>
      <c r="AG301" s="4">
        <f>(AG302+'Portfólio kalkulačka'!$C$10-'Portfólio kalkulačka'!$C$13)*(1+'Portfólio kalkulačka'!$D$4/12)</f>
        <v>7057.4693193628873</v>
      </c>
    </row>
    <row r="302" spans="30:33" x14ac:dyDescent="0.25">
      <c r="AD302" s="22">
        <f>'Portfólio kalkulačka'!$D$4/12</f>
        <v>3.3333333333333335E-3</v>
      </c>
      <c r="AE302" s="4">
        <f>((('Portfólio kalkulačka'!G$10*(1-'Portfólio kalkulačka'!G$11)+AE303))*(1+'#DATA_KALKULACKA'!AD302))*(1-'Portfólio kalkulačka'!G$12)</f>
        <v>7637.2522119498526</v>
      </c>
      <c r="AF302" s="4">
        <f>((('Portfólio kalkulačka'!H$10*(1-'Portfólio kalkulačka'!H$11)+AF303))*(1+'#DATA_KALKULACKA'!$AD302))*(1-'Portfólio kalkulačka'!H$12)</f>
        <v>7447.1278767103022</v>
      </c>
      <c r="AG302" s="4">
        <f>(AG303+'Portfólio kalkulačka'!$C$10-'Portfólio kalkulačka'!$C$13)*(1+'Portfólio kalkulačka'!$D$4/12)</f>
        <v>6949.5225774380933</v>
      </c>
    </row>
    <row r="303" spans="30:33" x14ac:dyDescent="0.25">
      <c r="AD303" s="22">
        <f>'Portfólio kalkulačka'!$D$4/12</f>
        <v>3.3333333333333335E-3</v>
      </c>
      <c r="AE303" s="4">
        <f>((('Portfólio kalkulačka'!G$10*(1-'Portfólio kalkulačka'!G$11)+AE304))*(1+'#DATA_KALKULACKA'!AD303))*(1-'Portfólio kalkulačka'!G$12)</f>
        <v>7520.4987797929343</v>
      </c>
      <c r="AF303" s="4">
        <f>((('Portfólio kalkulačka'!H$10*(1-'Portfólio kalkulačka'!H$11)+AF304))*(1+'#DATA_KALKULACKA'!$AD303))*(1-'Portfólio kalkulačka'!H$12)</f>
        <v>7336.0261325086221</v>
      </c>
      <c r="AG303" s="4">
        <f>(AG304+'Portfólio kalkulačka'!$C$10-'Portfólio kalkulačka'!$C$13)*(1+'Portfólio kalkulačka'!$D$4/12)</f>
        <v>6841.9344625628828</v>
      </c>
    </row>
    <row r="304" spans="30:33" x14ac:dyDescent="0.25">
      <c r="AD304" s="22">
        <f>'Portfólio kalkulačka'!$D$4/12</f>
        <v>3.3333333333333335E-3</v>
      </c>
      <c r="AE304" s="4">
        <f>((('Portfólio kalkulačka'!G$10*(1-'Portfólio kalkulačka'!G$11)+AE305))*(1+'#DATA_KALKULACKA'!AD304))*(1-'Portfólio kalkulačka'!G$12)</f>
        <v>7404.0167507636552</v>
      </c>
      <c r="AF304" s="4">
        <f>((('Portfólio kalkulačka'!H$10*(1-'Portfólio kalkulačka'!H$11)+AF305))*(1+'#DATA_KALKULACKA'!$AD304))*(1-'Portfólio kalkulačka'!H$12)</f>
        <v>7225.1049310491844</v>
      </c>
      <c r="AG304" s="4">
        <f>(AG305+'Portfólio kalkulačka'!$C$10-'Portfólio kalkulačka'!$C$13)*(1+'Portfólio kalkulačka'!$D$4/12)</f>
        <v>6734.7037832852648</v>
      </c>
    </row>
    <row r="305" spans="30:33" x14ac:dyDescent="0.25">
      <c r="AD305" s="22">
        <f>'Portfólio kalkulačka'!$D$4/12</f>
        <v>3.3333333333333335E-3</v>
      </c>
      <c r="AE305" s="4">
        <f>((('Portfólio kalkulačka'!G$10*(1-'Portfólio kalkulačka'!G$11)+AE306))*(1+'#DATA_KALKULACKA'!AD305))*(1-'Portfólio kalkulačka'!G$12)</f>
        <v>7287.8054939627218</v>
      </c>
      <c r="AF305" s="4">
        <f>((('Portfólio kalkulačka'!H$10*(1-'Portfólio kalkulačka'!H$11)+AF306))*(1+'#DATA_KALKULACKA'!$AD305))*(1-'Portfólio kalkulačka'!H$12)</f>
        <v>7114.3639789461195</v>
      </c>
      <c r="AG305" s="4">
        <f>(AG306+'Portfólio kalkulačka'!$C$10-'Portfólio kalkulačka'!$C$13)*(1+'Portfólio kalkulačka'!$D$4/12)</f>
        <v>6627.8293521115593</v>
      </c>
    </row>
    <row r="306" spans="30:33" x14ac:dyDescent="0.25">
      <c r="AD306" s="22">
        <f>'Portfólio kalkulačka'!$D$4/12</f>
        <v>3.3333333333333335E-3</v>
      </c>
      <c r="AE306" s="4">
        <f>((('Portfólio kalkulačka'!G$10*(1-'Portfólio kalkulačka'!G$11)+AE307))*(1+'#DATA_KALKULACKA'!AD306))*(1-'Portfólio kalkulačka'!G$12)</f>
        <v>7171.8643799574202</v>
      </c>
      <c r="AF306" s="4">
        <f>((('Portfólio kalkulačka'!H$10*(1-'Portfólio kalkulačka'!H$11)+AF307))*(1+'#DATA_KALKULACKA'!$AD306))*(1-'Portfólio kalkulačka'!H$12)</f>
        <v>7003.8029832903167</v>
      </c>
      <c r="AG306" s="4">
        <f>(AG307+'Portfólio kalkulačka'!$C$10-'Portfólio kalkulačka'!$C$13)*(1+'Portfólio kalkulačka'!$D$4/12)</f>
        <v>6521.309985493248</v>
      </c>
    </row>
    <row r="307" spans="30:33" x14ac:dyDescent="0.25">
      <c r="AD307" s="22">
        <f>'Portfólio kalkulačka'!$D$4/12</f>
        <v>3.3333333333333335E-3</v>
      </c>
      <c r="AE307" s="4">
        <f>((('Portfólio kalkulačka'!G$10*(1-'Portfólio kalkulačka'!G$11)+AE308))*(1+'#DATA_KALKULACKA'!AD307))*(1-'Portfólio kalkulačka'!G$12)</f>
        <v>7056.1927807782067</v>
      </c>
      <c r="AF307" s="4">
        <f>((('Portfólio kalkulačka'!H$10*(1-'Portfólio kalkulačka'!H$11)+AF308))*(1+'#DATA_KALKULACKA'!$AD307))*(1-'Portfólio kalkulačka'!H$12)</f>
        <v>6893.4216516486495</v>
      </c>
      <c r="AG307" s="4">
        <f>(AG308+'Portfólio kalkulačka'!$C$10-'Portfólio kalkulačka'!$C$13)*(1+'Portfólio kalkulačka'!$D$4/12)</f>
        <v>6415.1445038138681</v>
      </c>
    </row>
    <row r="308" spans="30:33" x14ac:dyDescent="0.25">
      <c r="AD308" s="22">
        <f>'Portfólio kalkulačka'!$D$4/12</f>
        <v>3.3333333333333335E-3</v>
      </c>
      <c r="AE308" s="4">
        <f>((('Portfólio kalkulačka'!G$10*(1-'Portfólio kalkulačka'!G$11)+AE309))*(1+'#DATA_KALKULACKA'!AD308))*(1-'Portfólio kalkulačka'!G$12)</f>
        <v>6940.7900699153033</v>
      </c>
      <c r="AF308" s="4">
        <f>((('Portfólio kalkulačka'!H$10*(1-'Portfólio kalkulačka'!H$11)+AF309))*(1+'#DATA_KALKULACKA'!$AD308))*(1-'Portfólio kalkulačka'!H$12)</f>
        <v>6783.2196920632005</v>
      </c>
      <c r="AG308" s="4">
        <f>(AG309+'Portfólio kalkulačka'!$C$10-'Portfólio kalkulačka'!$C$13)*(1+'Portfólio kalkulačka'!$D$4/12)</f>
        <v>6309.331731375948</v>
      </c>
    </row>
    <row r="309" spans="30:33" x14ac:dyDescent="0.25">
      <c r="AD309" s="22">
        <f>'Portfólio kalkulačka'!$D$4/12</f>
        <v>3.3333333333333335E-3</v>
      </c>
      <c r="AE309" s="4">
        <f>((('Portfólio kalkulačka'!G$10*(1-'Portfólio kalkulačka'!G$11)+AE310))*(1+'#DATA_KALKULACKA'!AD309))*(1-'Portfólio kalkulačka'!G$12)</f>
        <v>6825.6556223153075</v>
      </c>
      <c r="AF309" s="4">
        <f>((('Portfólio kalkulačka'!H$10*(1-'Portfólio kalkulačka'!H$11)+AF310))*(1+'#DATA_KALKULACKA'!$AD309))*(1-'Portfólio kalkulačka'!H$12)</f>
        <v>6673.1968130504911</v>
      </c>
      <c r="AG309" s="4">
        <f>(AG310+'Portfólio kalkulačka'!$C$10-'Portfólio kalkulačka'!$C$13)*(1+'Portfólio kalkulačka'!$D$4/12)</f>
        <v>6203.8704963879873</v>
      </c>
    </row>
    <row r="310" spans="30:33" x14ac:dyDescent="0.25">
      <c r="AD310" s="22">
        <f>'Portfólio kalkulačka'!$D$4/12</f>
        <v>3.3333333333333335E-3</v>
      </c>
      <c r="AE310" s="4">
        <f>((('Portfólio kalkulačka'!G$10*(1-'Portfólio kalkulačka'!G$11)+AE311))*(1+'#DATA_KALKULACKA'!AD310))*(1-'Portfólio kalkulačka'!G$12)</f>
        <v>6710.7888143778064</v>
      </c>
      <c r="AF310" s="4">
        <f>((('Portfólio kalkulačka'!H$10*(1-'Portfólio kalkulačka'!H$11)+AF311))*(1+'#DATA_KALKULACKA'!$AD310))*(1-'Portfólio kalkulačka'!H$12)</f>
        <v>6563.3527236007103</v>
      </c>
      <c r="AG310" s="4">
        <f>(AG311+'Portfólio kalkulačka'!$C$10-'Portfólio kalkulačka'!$C$13)*(1+'Portfólio kalkulačka'!$D$4/12)</f>
        <v>6098.759630951482</v>
      </c>
    </row>
    <row r="311" spans="30:33" x14ac:dyDescent="0.25">
      <c r="AD311" s="22">
        <f>'Portfólio kalkulačka'!$D$4/12</f>
        <v>3.3333333333333335E-3</v>
      </c>
      <c r="AE311" s="4">
        <f>((('Portfólio kalkulačka'!G$10*(1-'Portfólio kalkulačka'!G$11)+AE312))*(1+'#DATA_KALKULACKA'!AD311))*(1-'Portfólio kalkulačka'!G$12)</f>
        <v>6596.189023951998</v>
      </c>
      <c r="AF311" s="4">
        <f>((('Portfólio kalkulačka'!H$10*(1-'Portfólio kalkulačka'!H$11)+AF312))*(1+'#DATA_KALKULACKA'!$AD311))*(1-'Portfólio kalkulačka'!H$12)</f>
        <v>6453.6871331769416</v>
      </c>
      <c r="AG311" s="4">
        <f>(AG312+'Portfólio kalkulačka'!$C$10-'Portfólio kalkulačka'!$C$13)*(1+'Portfólio kalkulačka'!$D$4/12)</f>
        <v>5993.9979710479884</v>
      </c>
    </row>
    <row r="312" spans="30:33" x14ac:dyDescent="0.25">
      <c r="AD312" s="22">
        <f>'Portfólio kalkulačka'!$D$4/12</f>
        <v>3.3333333333333335E-3</v>
      </c>
      <c r="AE312" s="4">
        <f>((('Portfólio kalkulačka'!G$10*(1-'Portfólio kalkulačka'!G$11)+AE313))*(1+'#DATA_KALKULACKA'!AD312))*(1-'Portfólio kalkulačka'!G$12)</f>
        <v>6481.8556303333207</v>
      </c>
      <c r="AF312" s="4">
        <f>((('Portfólio kalkulačka'!H$10*(1-'Portfólio kalkulačka'!H$11)+AF313))*(1+'#DATA_KALKULACKA'!$AD312))*(1-'Portfólio kalkulačka'!H$12)</f>
        <v>6344.1997517144009</v>
      </c>
      <c r="AG312" s="4">
        <f>(AG313+'Portfólio kalkulačka'!$C$10-'Portfólio kalkulačka'!$C$13)*(1+'Portfólio kalkulačka'!$D$4/12)</f>
        <v>5889.5843565262339</v>
      </c>
    </row>
    <row r="313" spans="30:33" x14ac:dyDescent="0.25">
      <c r="AD313" s="22">
        <f>'Portfólio kalkulačka'!$D$4/12</f>
        <v>3.3333333333333335E-3</v>
      </c>
      <c r="AE313" s="4">
        <f>((('Portfólio kalkulačka'!G$10*(1-'Portfólio kalkulačka'!G$11)+AE314))*(1+'#DATA_KALKULACKA'!AD313))*(1-'Portfólio kalkulačka'!G$12)</f>
        <v>6367.7880142600943</v>
      </c>
      <c r="AF313" s="4">
        <f>((('Portfólio kalkulačka'!H$10*(1-'Portfólio kalkulačka'!H$11)+AF314))*(1+'#DATA_KALKULACKA'!$AD313))*(1-'Portfólio kalkulačka'!H$12)</f>
        <v>6234.8902896196632</v>
      </c>
      <c r="AG313" s="4">
        <f>(AG314+'Portfólio kalkulačka'!$C$10-'Portfólio kalkulačka'!$C$13)*(1+'Portfólio kalkulačka'!$D$4/12)</f>
        <v>5785.5176310892693</v>
      </c>
    </row>
    <row r="314" spans="30:33" x14ac:dyDescent="0.25">
      <c r="AD314" s="22">
        <f>'Portfólio kalkulačka'!$D$4/12</f>
        <v>3.3333333333333335E-3</v>
      </c>
      <c r="AE314" s="4">
        <f>((('Portfólio kalkulačka'!G$10*(1-'Portfólio kalkulačka'!G$11)+AE315))*(1+'#DATA_KALKULACKA'!AD314))*(1-'Portfólio kalkulačka'!G$12)</f>
        <v>6253.9855579101632</v>
      </c>
      <c r="AF314" s="4">
        <f>((('Portfólio kalkulačka'!H$10*(1-'Portfólio kalkulačka'!H$11)+AF315))*(1+'#DATA_KALKULACKA'!$AD314))*(1-'Portfólio kalkulačka'!H$12)</f>
        <v>6125.7584577698999</v>
      </c>
      <c r="AG314" s="4">
        <f>(AG315+'Portfólio kalkulačka'!$C$10-'Portfólio kalkulačka'!$C$13)*(1+'Portfólio kalkulačka'!$D$4/12)</f>
        <v>5681.7966422816635</v>
      </c>
    </row>
    <row r="315" spans="30:33" x14ac:dyDescent="0.25">
      <c r="AD315" s="22">
        <f>'Portfólio kalkulačka'!$D$4/12</f>
        <v>3.3333333333333335E-3</v>
      </c>
      <c r="AE315" s="4">
        <f>((('Portfólio kalkulačka'!G$10*(1-'Portfólio kalkulačka'!G$11)+AE316))*(1+'#DATA_KALKULACKA'!AD315))*(1-'Portfólio kalkulačka'!G$12)</f>
        <v>6140.4476448975511</v>
      </c>
      <c r="AF315" s="4">
        <f>((('Portfólio kalkulačka'!H$10*(1-'Portfólio kalkulačka'!H$11)+AF316))*(1+'#DATA_KALKULACKA'!$AD315))*(1-'Portfólio kalkulačka'!H$12)</f>
        <v>6016.8039675121117</v>
      </c>
      <c r="AG315" s="4">
        <f>(AG316+'Portfólio kalkulačka'!$C$10-'Portfólio kalkulačka'!$C$13)*(1+'Portfólio kalkulačka'!$D$4/12)</f>
        <v>5578.4202414767406</v>
      </c>
    </row>
    <row r="316" spans="30:33" x14ac:dyDescent="0.25">
      <c r="AD316" s="22">
        <f>'Portfólio kalkulačka'!$D$4/12</f>
        <v>3.3333333333333335E-3</v>
      </c>
      <c r="AE316" s="4">
        <f>((('Portfólio kalkulačka'!G$10*(1-'Portfólio kalkulačka'!G$11)+AE317))*(1+'#DATA_KALKULACKA'!AD316))*(1-'Portfólio kalkulačka'!G$12)</f>
        <v>6027.1736602691235</v>
      </c>
      <c r="AF316" s="4">
        <f>((('Portfólio kalkulačka'!H$10*(1-'Portfólio kalkulačka'!H$11)+AF317))*(1+'#DATA_KALKULACKA'!$AD316))*(1-'Portfólio kalkulačka'!H$12)</f>
        <v>5908.0265306623705</v>
      </c>
      <c r="AG316" s="4">
        <f>(AG317+'Portfólio kalkulačka'!$C$10-'Portfólio kalkulačka'!$C$13)*(1+'Portfólio kalkulačka'!$D$4/12)</f>
        <v>5475.3872838638608</v>
      </c>
    </row>
    <row r="317" spans="30:33" x14ac:dyDescent="0.25">
      <c r="AD317" s="22">
        <f>'Portfólio kalkulačka'!$D$4/12</f>
        <v>3.3333333333333335E-3</v>
      </c>
      <c r="AE317" s="4">
        <f>((('Portfólio kalkulačka'!G$10*(1-'Portfólio kalkulačka'!G$11)+AE318))*(1+'#DATA_KALKULACKA'!AD317))*(1-'Portfólio kalkulačka'!G$12)</f>
        <v>5914.1629905012551</v>
      </c>
      <c r="AF317" s="4">
        <f>((('Portfólio kalkulačka'!H$10*(1-'Portfólio kalkulačka'!H$11)+AF318))*(1+'#DATA_KALKULACKA'!$AD317))*(1-'Portfólio kalkulačka'!H$12)</f>
        <v>5799.4258595050487</v>
      </c>
      <c r="AG317" s="4">
        <f>(AG318+'Portfólio kalkulačka'!$C$10-'Portfólio kalkulačka'!$C$13)*(1+'Portfólio kalkulačka'!$D$4/12)</f>
        <v>5372.6966284357413</v>
      </c>
    </row>
    <row r="318" spans="30:33" x14ac:dyDescent="0.25">
      <c r="AD318" s="22">
        <f>'Portfólio kalkulačka'!$D$4/12</f>
        <v>3.3333333333333335E-3</v>
      </c>
      <c r="AE318" s="4">
        <f>((('Portfólio kalkulačka'!G$10*(1-'Portfólio kalkulačka'!G$11)+AE319))*(1+'#DATA_KALKULACKA'!AD318))*(1-'Portfólio kalkulačka'!G$12)</f>
        <v>5801.4150234965073</v>
      </c>
      <c r="AF318" s="4">
        <f>((('Portfólio kalkulačka'!H$10*(1-'Portfólio kalkulačka'!H$11)+AF319))*(1+'#DATA_KALKULACKA'!$AD318))*(1-'Portfólio kalkulačka'!H$12)</f>
        <v>5691.0016667920663</v>
      </c>
      <c r="AG318" s="4">
        <f>(AG319+'Portfólio kalkulačka'!$C$10-'Portfólio kalkulačka'!$C$13)*(1+'Portfólio kalkulačka'!$D$4/12)</f>
        <v>5270.3471379758212</v>
      </c>
    </row>
    <row r="319" spans="30:33" x14ac:dyDescent="0.25">
      <c r="AD319" s="22">
        <f>'Portfólio kalkulačka'!$D$4/12</f>
        <v>3.3333333333333335E-3</v>
      </c>
      <c r="AE319" s="4">
        <f>((('Portfólio kalkulačka'!G$10*(1-'Portfólio kalkulačka'!G$11)+AE320))*(1+'#DATA_KALKULACKA'!AD319))*(1-'Portfólio kalkulačka'!G$12)</f>
        <v>5688.9291485803151</v>
      </c>
      <c r="AF319" s="4">
        <f>((('Portfólio kalkulačka'!H$10*(1-'Portfólio kalkulačka'!H$11)+AF320))*(1+'#DATA_KALKULACKA'!$AD319))*(1-'Portfólio kalkulačka'!H$12)</f>
        <v>5582.7536657421269</v>
      </c>
      <c r="AG319" s="4">
        <f>(AG320+'Portfólio kalkulačka'!$C$10-'Portfólio kalkulačka'!$C$13)*(1+'Portfólio kalkulačka'!$D$4/12)</f>
        <v>5168.3376790456687</v>
      </c>
    </row>
    <row r="320" spans="30:33" x14ac:dyDescent="0.25">
      <c r="AD320" s="22">
        <f>'Portfólio kalkulačka'!$D$4/12</f>
        <v>3.3333333333333335E-3</v>
      </c>
      <c r="AE320" s="4">
        <f>((('Portfólio kalkulačka'!G$10*(1-'Portfólio kalkulačka'!G$11)+AE321))*(1+'#DATA_KALKULACKA'!AD320))*(1-'Portfólio kalkulačka'!G$12)</f>
        <v>5576.7047564976747</v>
      </c>
      <c r="AF320" s="4">
        <f>((('Portfólio kalkulačka'!H$10*(1-'Portfólio kalkulačka'!H$11)+AF321))*(1+'#DATA_KALKULACKA'!$AD320))*(1-'Portfólio kalkulačka'!H$12)</f>
        <v>5474.6815700399584</v>
      </c>
      <c r="AG320" s="4">
        <f>(AG321+'Portfólio kalkulačka'!$C$10-'Portfólio kalkulačka'!$C$13)*(1+'Portfólio kalkulačka'!$D$4/12)</f>
        <v>5066.6671219724267</v>
      </c>
    </row>
    <row r="321" spans="30:33" x14ac:dyDescent="0.25">
      <c r="AD321" s="22">
        <f>'Portfólio kalkulačka'!$D$4/12</f>
        <v>3.3333333333333335E-3</v>
      </c>
      <c r="AE321" s="4">
        <f>((('Portfólio kalkulačka'!G$10*(1-'Portfólio kalkulačka'!G$11)+AE322))*(1+'#DATA_KALKULACKA'!AD321))*(1-'Portfólio kalkulačka'!G$12)</f>
        <v>5464.7412394098492</v>
      </c>
      <c r="AF321" s="4">
        <f>((('Portfólio kalkulačka'!H$10*(1-'Portfólio kalkulačka'!H$11)+AF322))*(1+'#DATA_KALKULACKA'!$AD321))*(1-'Portfólio kalkulačka'!H$12)</f>
        <v>5366.7850938355587</v>
      </c>
      <c r="AG321" s="4">
        <f>(AG322+'Portfólio kalkulačka'!$C$10-'Portfólio kalkulačka'!$C$13)*(1+'Portfólio kalkulačka'!$D$4/12)</f>
        <v>4965.3343408363053</v>
      </c>
    </row>
    <row r="322" spans="30:33" x14ac:dyDescent="0.25">
      <c r="AD322" s="22">
        <f>'Portfólio kalkulačka'!$D$4/12</f>
        <v>3.3333333333333335E-3</v>
      </c>
      <c r="AE322" s="4">
        <f>((('Portfólio kalkulačka'!G$10*(1-'Portfólio kalkulačka'!G$11)+AE323))*(1+'#DATA_KALKULACKA'!AD322))*(1-'Portfólio kalkulačka'!G$12)</f>
        <v>5353.0379908910727</v>
      </c>
      <c r="AF322" s="4">
        <f>((('Portfólio kalkulačka'!H$10*(1-'Portfólio kalkulačka'!H$11)+AF323))*(1+'#DATA_KALKULACKA'!$AD322))*(1-'Portfólio kalkulačka'!H$12)</f>
        <v>5259.0639517434374</v>
      </c>
      <c r="AG322" s="4">
        <f>(AG323+'Portfólio kalkulačka'!$C$10-'Portfólio kalkulačka'!$C$13)*(1+'Portfólio kalkulačka'!$D$4/12)</f>
        <v>4864.3382134581116</v>
      </c>
    </row>
    <row r="323" spans="30:33" x14ac:dyDescent="0.25">
      <c r="AD323" s="22">
        <f>'Portfólio kalkulačka'!$D$4/12</f>
        <v>3.3333333333333335E-3</v>
      </c>
      <c r="AE323" s="4">
        <f>((('Portfólio kalkulačka'!G$10*(1-'Portfólio kalkulačka'!G$11)+AE324))*(1+'#DATA_KALKULACKA'!AD323))*(1-'Portfólio kalkulačka'!G$12)</f>
        <v>5241.5944059252661</v>
      </c>
      <c r="AF323" s="4">
        <f>((('Portfólio kalkulačka'!H$10*(1-'Portfólio kalkulačka'!H$11)+AF324))*(1+'#DATA_KALKULACKA'!$AD323))*(1-'Portfólio kalkulačka'!H$12)</f>
        <v>5151.5178588418621</v>
      </c>
      <c r="AG323" s="4">
        <f>(AG324+'Portfólio kalkulačka'!$C$10-'Portfólio kalkulačka'!$C$13)*(1+'Portfólio kalkulačka'!$D$4/12)</f>
        <v>4763.6776213868216</v>
      </c>
    </row>
    <row r="324" spans="30:33" x14ac:dyDescent="0.25">
      <c r="AD324" s="22">
        <f>'Portfólio kalkulačka'!$D$4/12</f>
        <v>3.3333333333333335E-3</v>
      </c>
      <c r="AE324" s="4">
        <f>((('Portfólio kalkulačka'!G$10*(1-'Portfólio kalkulačka'!G$11)+AE325))*(1+'#DATA_KALKULACKA'!AD324))*(1-'Portfólio kalkulačka'!G$12)</f>
        <v>5130.4098809027628</v>
      </c>
      <c r="AF324" s="4">
        <f>((('Portfólio kalkulačka'!H$10*(1-'Portfólio kalkulačka'!H$11)+AF325))*(1+'#DATA_KALKULACKA'!$AD324))*(1-'Portfólio kalkulačka'!H$12)</f>
        <v>5044.1465306721047</v>
      </c>
      <c r="AG324" s="4">
        <f>(AG325+'Portfólio kalkulačka'!$C$10-'Portfólio kalkulačka'!$C$13)*(1+'Portfólio kalkulačka'!$D$4/12)</f>
        <v>4663.3514498871973</v>
      </c>
    </row>
    <row r="325" spans="30:33" x14ac:dyDescent="0.25">
      <c r="AD325" s="22">
        <f>'Portfólio kalkulačka'!$D$4/12</f>
        <v>3.3333333333333335E-3</v>
      </c>
      <c r="AE325" s="4">
        <f>((('Portfólio kalkulačka'!G$10*(1-'Portfólio kalkulačka'!G$11)+AE326))*(1+'#DATA_KALKULACKA'!AD325))*(1-'Portfólio kalkulačka'!G$12)</f>
        <v>5019.4838136170347</v>
      </c>
      <c r="AF325" s="4">
        <f>((('Portfólio kalkulačka'!H$10*(1-'Portfólio kalkulačka'!H$11)+AF326))*(1+'#DATA_KALKULACKA'!$AD325))*(1-'Portfólio kalkulačka'!H$12)</f>
        <v>4936.9496832376881</v>
      </c>
      <c r="AG325" s="4">
        <f>(AG326+'Portfólio kalkulačka'!$C$10-'Portfólio kalkulačka'!$C$13)*(1+'Portfólio kalkulačka'!$D$4/12)</f>
        <v>4563.3585879274387</v>
      </c>
    </row>
    <row r="326" spans="30:33" x14ac:dyDescent="0.25">
      <c r="AD326" s="22">
        <f>'Portfólio kalkulačka'!$D$4/12</f>
        <v>3.3333333333333335E-3</v>
      </c>
      <c r="AE326" s="4">
        <f>((('Portfólio kalkulačka'!G$10*(1-'Portfólio kalkulačka'!G$11)+AE327))*(1+'#DATA_KALKULACKA'!AD326))*(1-'Portfólio kalkulačka'!G$12)</f>
        <v>4908.8156032614352</v>
      </c>
      <c r="AF326" s="4">
        <f>((('Portfólio kalkulačka'!H$10*(1-'Portfólio kalkulačka'!H$11)+AF327))*(1+'#DATA_KALKULACKA'!$AD326))*(1-'Portfólio kalkulačka'!H$12)</f>
        <v>4829.9270330036361</v>
      </c>
      <c r="AG326" s="4">
        <f>(AG327+'Portfólio kalkulačka'!$C$10-'Portfólio kalkulačka'!$C$13)*(1+'Portfólio kalkulačka'!$D$4/12)</f>
        <v>4463.6979281668819</v>
      </c>
    </row>
    <row r="327" spans="30:33" x14ac:dyDescent="0.25">
      <c r="AD327" s="22">
        <f>'Portfólio kalkulačka'!$D$4/12</f>
        <v>3.3333333333333335E-3</v>
      </c>
      <c r="AE327" s="4">
        <f>((('Portfólio kalkulačka'!G$10*(1-'Portfólio kalkulačka'!G$11)+AE328))*(1+'#DATA_KALKULACKA'!AD327))*(1-'Portfólio kalkulačka'!G$12)</f>
        <v>4798.4046504259422</v>
      </c>
      <c r="AF327" s="4">
        <f>((('Portfólio kalkulačka'!H$10*(1-'Portfólio kalkulačka'!H$11)+AF328))*(1+'#DATA_KALKULACKA'!$AD327))*(1-'Portfólio kalkulačka'!H$12)</f>
        <v>4723.0782968957219</v>
      </c>
      <c r="AG327" s="4">
        <f>(AG328+'Portfólio kalkulačka'!$C$10-'Portfólio kalkulačka'!$C$13)*(1+'Portfólio kalkulačka'!$D$4/12)</f>
        <v>4364.368366943736</v>
      </c>
    </row>
    <row r="328" spans="30:33" x14ac:dyDescent="0.25">
      <c r="AD328" s="22">
        <f>'Portfólio kalkulačka'!$D$4/12</f>
        <v>3.3333333333333335E-3</v>
      </c>
      <c r="AE328" s="4">
        <f>((('Portfólio kalkulačka'!G$10*(1-'Portfólio kalkulačka'!G$11)+AE329))*(1+'#DATA_KALKULACKA'!AD328))*(1-'Portfólio kalkulačka'!G$12)</f>
        <v>4688.2503570939134</v>
      </c>
      <c r="AF328" s="4">
        <f>((('Portfólio kalkulačka'!H$10*(1-'Portfólio kalkulačka'!H$11)+AF329))*(1+'#DATA_KALKULACKA'!$AD328))*(1-'Portfólio kalkulačka'!H$12)</f>
        <v>4616.4031922997219</v>
      </c>
      <c r="AG328" s="4">
        <f>(AG329+'Portfólio kalkulačka'!$C$10-'Portfólio kalkulačka'!$C$13)*(1+'Portfólio kalkulačka'!$D$4/12)</f>
        <v>4265.3688042628592</v>
      </c>
    </row>
    <row r="329" spans="30:33" x14ac:dyDescent="0.25">
      <c r="AD329" s="22">
        <f>'Portfólio kalkulačka'!$D$4/12</f>
        <v>3.3333333333333335E-3</v>
      </c>
      <c r="AE329" s="4">
        <f>((('Portfólio kalkulačka'!G$10*(1-'Portfólio kalkulačka'!G$11)+AE330))*(1+'#DATA_KALKULACKA'!AD329))*(1-'Portfólio kalkulačka'!G$12)</f>
        <v>4578.3521266388443</v>
      </c>
      <c r="AF329" s="4">
        <f>((('Portfólio kalkulačka'!H$10*(1-'Portfólio kalkulačka'!H$11)+AF330))*(1+'#DATA_KALKULACKA'!$AD329))*(1-'Portfólio kalkulačka'!H$12)</f>
        <v>4509.9014370606665</v>
      </c>
      <c r="AG329" s="4">
        <f>(AG330+'Portfólio kalkulačka'!$C$10-'Portfólio kalkulačka'!$C$13)*(1+'Portfólio kalkulačka'!$D$4/12)</f>
        <v>4166.6981437835802</v>
      </c>
    </row>
    <row r="330" spans="30:33" x14ac:dyDescent="0.25">
      <c r="AD330" s="22">
        <f>'Portfólio kalkulačka'!$D$4/12</f>
        <v>3.3333333333333335E-3</v>
      </c>
      <c r="AE330" s="4">
        <f>((('Portfólio kalkulačka'!G$10*(1-'Portfólio kalkulačka'!G$11)+AE331))*(1+'#DATA_KALKULACKA'!AD330))*(1-'Portfólio kalkulačka'!G$12)</f>
        <v>4468.7093638211409</v>
      </c>
      <c r="AF330" s="4">
        <f>((('Portfólio kalkulačka'!H$10*(1-'Portfólio kalkulačka'!H$11)+AF331))*(1+'#DATA_KALKULACKA'!$AD330))*(1-'Portfólio kalkulačka'!H$12)</f>
        <v>4403.5727494820931</v>
      </c>
      <c r="AG330" s="4">
        <f>(AG331+'Portfólio kalkulačka'!$C$10-'Portfólio kalkulačka'!$C$13)*(1+'Portfólio kalkulačka'!$D$4/12)</f>
        <v>4068.3552928075546</v>
      </c>
    </row>
    <row r="331" spans="30:33" x14ac:dyDescent="0.25">
      <c r="AD331" s="22">
        <f>'Portfólio kalkulačka'!$D$4/12</f>
        <v>3.3333333333333335E-3</v>
      </c>
      <c r="AE331" s="4">
        <f>((('Portfólio kalkulačka'!G$10*(1-'Portfólio kalkulačka'!G$11)+AE332))*(1+'#DATA_KALKULACKA'!AD331))*(1-'Portfólio kalkulačka'!G$12)</f>
        <v>4359.3214747848924</v>
      </c>
      <c r="AF331" s="4">
        <f>((('Portfólio kalkulačka'!H$10*(1-'Portfólio kalkulačka'!H$11)+AF332))*(1+'#DATA_KALKULACKA'!$AD331))*(1-'Portfólio kalkulačka'!H$12)</f>
        <v>4297.4168483253025</v>
      </c>
      <c r="AG331" s="4">
        <f>(AG332+'Portfólio kalkulačka'!$C$10-'Portfólio kalkulačka'!$C$13)*(1+'Portfólio kalkulačka'!$D$4/12)</f>
        <v>3970.3391622666654</v>
      </c>
    </row>
    <row r="332" spans="30:33" x14ac:dyDescent="0.25">
      <c r="AD332" s="22">
        <f>'Portfólio kalkulačka'!$D$4/12</f>
        <v>3.3333333333333335E-3</v>
      </c>
      <c r="AE332" s="4">
        <f>((('Portfólio kalkulačka'!G$10*(1-'Portfólio kalkulačka'!G$11)+AE333))*(1+'#DATA_KALKULACKA'!AD332))*(1-'Portfólio kalkulačka'!G$12)</f>
        <v>4250.1878670546548</v>
      </c>
      <c r="AF332" s="4">
        <f>((('Portfólio kalkulačka'!H$10*(1-'Portfólio kalkulačka'!H$11)+AF333))*(1+'#DATA_KALKULACKA'!$AD332))*(1-'Portfólio kalkulačka'!H$12)</f>
        <v>4191.4334528086138</v>
      </c>
      <c r="AG332" s="4">
        <f>(AG333+'Portfólio kalkulačka'!$C$10-'Portfólio kalkulačka'!$C$13)*(1+'Portfólio kalkulačka'!$D$4/12)</f>
        <v>3872.6486667109621</v>
      </c>
    </row>
    <row r="333" spans="30:33" x14ac:dyDescent="0.25">
      <c r="AD333" s="22">
        <f>'Portfólio kalkulačka'!$D$4/12</f>
        <v>3.3333333333333335E-3</v>
      </c>
      <c r="AE333" s="4">
        <f>((('Portfólio kalkulačka'!G$10*(1-'Portfólio kalkulačka'!G$11)+AE334))*(1+'#DATA_KALKULACKA'!AD333))*(1-'Portfólio kalkulačka'!G$12)</f>
        <v>4141.3079495322445</v>
      </c>
      <c r="AF333" s="4">
        <f>((('Portfólio kalkulačka'!H$10*(1-'Portfólio kalkulačka'!H$11)+AF334))*(1+'#DATA_KALKULACKA'!$AD333))*(1-'Portfólio kalkulačka'!H$12)</f>
        <v>4085.6222826066246</v>
      </c>
      <c r="AG333" s="4">
        <f>(AG334+'Portfólio kalkulačka'!$C$10-'Portfólio kalkulačka'!$C$13)*(1+'Portfólio kalkulačka'!$D$4/12)</f>
        <v>3775.2827242966396</v>
      </c>
    </row>
    <row r="334" spans="30:33" x14ac:dyDescent="0.25">
      <c r="AD334" s="22">
        <f>'Portfólio kalkulačka'!$D$4/12</f>
        <v>3.3333333333333335E-3</v>
      </c>
      <c r="AE334" s="4">
        <f>((('Portfólio kalkulačka'!G$10*(1-'Portfólio kalkulačka'!G$11)+AE335))*(1+'#DATA_KALKULACKA'!AD334))*(1-'Portfólio kalkulačka'!G$12)</f>
        <v>4032.6811324935343</v>
      </c>
      <c r="AF334" s="4">
        <f>((('Portfólio kalkulačka'!H$10*(1-'Portfólio kalkulačka'!H$11)+AF335))*(1+'#DATA_KALKULACKA'!$AD334))*(1-'Portfólio kalkulačka'!H$12)</f>
        <v>3979.9830578494648</v>
      </c>
      <c r="AG334" s="4">
        <f>(AG335+'Portfólio kalkulačka'!$C$10-'Portfólio kalkulačka'!$C$13)*(1+'Portfólio kalkulačka'!$D$4/12)</f>
        <v>3678.2402567740592</v>
      </c>
    </row>
    <row r="335" spans="30:33" x14ac:dyDescent="0.25">
      <c r="AD335" s="22">
        <f>'Portfólio kalkulačka'!$D$4/12</f>
        <v>3.3333333333333335E-3</v>
      </c>
      <c r="AE335" s="4">
        <f>((('Portfólio kalkulačka'!G$10*(1-'Portfólio kalkulačka'!G$11)+AE336))*(1+'#DATA_KALKULACKA'!AD335))*(1-'Portfólio kalkulačka'!G$12)</f>
        <v>3924.3068275852602</v>
      </c>
      <c r="AF335" s="4">
        <f>((('Portfólio kalkulačka'!H$10*(1-'Portfólio kalkulačka'!H$11)+AF336))*(1+'#DATA_KALKULACKA'!$AD335))*(1-'Portfólio kalkulačka'!H$12)</f>
        <v>3874.5154991220602</v>
      </c>
      <c r="AG335" s="4">
        <f>(AG336+'Portfólio kalkulačka'!$C$10-'Portfólio kalkulačka'!$C$13)*(1+'Portfólio kalkulačka'!$D$4/12)</f>
        <v>3581.5201894758061</v>
      </c>
    </row>
    <row r="336" spans="30:33" x14ac:dyDescent="0.25">
      <c r="AD336" s="22">
        <f>'Portfólio kalkulačka'!$D$4/12</f>
        <v>3.3333333333333335E-3</v>
      </c>
      <c r="AE336" s="4">
        <f>((('Portfólio kalkulačka'!G$10*(1-'Portfólio kalkulačka'!G$11)+AE337))*(1+'#DATA_KALKULACKA'!AD336))*(1-'Portfólio kalkulačka'!G$12)</f>
        <v>3816.1844478218354</v>
      </c>
      <c r="AF336" s="4">
        <f>((('Portfólio kalkulačka'!H$10*(1-'Portfólio kalkulačka'!H$11)+AF337))*(1+'#DATA_KALKULACKA'!$AD336))*(1-'Portfólio kalkulačka'!H$12)</f>
        <v>3769.2193274633923</v>
      </c>
      <c r="AG336" s="4">
        <f>(AG337+'Portfólio kalkulačka'!$C$10-'Portfólio kalkulačka'!$C$13)*(1+'Portfólio kalkulačka'!$D$4/12)</f>
        <v>3485.1214513047898</v>
      </c>
    </row>
    <row r="337" spans="30:33" x14ac:dyDescent="0.25">
      <c r="AD337" s="22">
        <f>'Portfólio kalkulačka'!$D$4/12</f>
        <v>3.3333333333333335E-3</v>
      </c>
      <c r="AE337" s="4">
        <f>((('Portfólio kalkulačka'!G$10*(1-'Portfólio kalkulačka'!G$11)+AE338))*(1+'#DATA_KALKULACKA'!AD337))*(1-'Portfólio kalkulačka'!G$12)</f>
        <v>3708.3134075821686</v>
      </c>
      <c r="AF337" s="4">
        <f>((('Portfólio kalkulačka'!H$10*(1-'Portfólio kalkulačka'!H$11)+AF338))*(1+'#DATA_KALKULACKA'!$AD337))*(1-'Portfólio kalkulačka'!H$12)</f>
        <v>3664.09426436576</v>
      </c>
      <c r="AG337" s="4">
        <f>(AG338+'Portfólio kalkulačka'!$C$10-'Portfólio kalkulačka'!$C$13)*(1+'Portfólio kalkulačka'!$D$4/12)</f>
        <v>3389.0429747223816</v>
      </c>
    </row>
    <row r="338" spans="30:33" x14ac:dyDescent="0.25">
      <c r="AD338" s="22">
        <f>'Portfólio kalkulačka'!$D$4/12</f>
        <v>3.3333333333333335E-3</v>
      </c>
      <c r="AE338" s="4">
        <f>((('Portfólio kalkulačka'!G$10*(1-'Portfólio kalkulačka'!G$11)+AE339))*(1+'#DATA_KALKULACKA'!AD338))*(1-'Portfólio kalkulačka'!G$12)</f>
        <v>3600.6931226064953</v>
      </c>
      <c r="AF338" s="4">
        <f>((('Portfólio kalkulačka'!H$10*(1-'Portfólio kalkulačka'!H$11)+AF339))*(1+'#DATA_KALKULACKA'!$AD338))*(1-'Portfólio kalkulačka'!H$12)</f>
        <v>3559.1400317740422</v>
      </c>
      <c r="AG338" s="4">
        <f>(AG339+'Portfólio kalkulačka'!$C$10-'Portfólio kalkulačka'!$C$13)*(1+'Portfólio kalkulačka'!$D$4/12)</f>
        <v>3293.2836957365926</v>
      </c>
    </row>
    <row r="339" spans="30:33" x14ac:dyDescent="0.25">
      <c r="AD339" s="22">
        <f>'Portfólio kalkulačka'!$D$4/12</f>
        <v>3.3333333333333335E-3</v>
      </c>
      <c r="AE339" s="4">
        <f>((('Portfólio kalkulačka'!G$10*(1-'Portfólio kalkulačka'!G$11)+AE340))*(1+'#DATA_KALKULACKA'!AD339))*(1-'Portfólio kalkulačka'!G$12)</f>
        <v>3493.3230099932107</v>
      </c>
      <c r="AF339" s="4">
        <f>((('Portfólio kalkulačka'!H$10*(1-'Portfólio kalkulačka'!H$11)+AF340))*(1+'#DATA_KALKULACKA'!$AD339))*(1-'Portfólio kalkulačka'!H$12)</f>
        <v>3454.3563520849652</v>
      </c>
      <c r="AG339" s="4">
        <f>(AG340+'Portfólio kalkulačka'!$C$10-'Portfólio kalkulačka'!$C$13)*(1+'Portfólio kalkulačka'!$D$4/12)</f>
        <v>3197.8425538902911</v>
      </c>
    </row>
    <row r="340" spans="30:33" x14ac:dyDescent="0.25">
      <c r="AD340" s="22">
        <f>'Portfólio kalkulačka'!$D$4/12</f>
        <v>3.3333333333333335E-3</v>
      </c>
      <c r="AE340" s="4">
        <f>((('Portfólio kalkulačka'!G$10*(1-'Portfólio kalkulačka'!G$11)+AE341))*(1+'#DATA_KALKULACKA'!AD340))*(1-'Portfólio kalkulačka'!G$12)</f>
        <v>3386.2024881957145</v>
      </c>
      <c r="AF340" s="4">
        <f>((('Portfólio kalkulačka'!H$10*(1-'Portfólio kalkulačka'!H$11)+AF341))*(1+'#DATA_KALKULACKA'!$AD340))*(1-'Portfólio kalkulačka'!H$12)</f>
        <v>3349.7429481463655</v>
      </c>
      <c r="AG340" s="4">
        <f>(AG341+'Portfólio kalkulačka'!$C$10-'Portfólio kalkulačka'!$C$13)*(1+'Portfólio kalkulačka'!$D$4/12)</f>
        <v>3102.7184922494594</v>
      </c>
    </row>
    <row r="341" spans="30:33" x14ac:dyDescent="0.25">
      <c r="AD341" s="22">
        <f>'Portfólio kalkulačka'!$D$4/12</f>
        <v>3.3333333333333335E-3</v>
      </c>
      <c r="AE341" s="4">
        <f>((('Portfólio kalkulačka'!G$10*(1-'Portfólio kalkulačka'!G$11)+AE342))*(1+'#DATA_KALKULACKA'!AD341))*(1-'Portfólio kalkulačka'!G$12)</f>
        <v>3279.3309770192595</v>
      </c>
      <c r="AF341" s="4">
        <f>((('Portfólio kalkulačka'!H$10*(1-'Portfólio kalkulačka'!H$11)+AF342))*(1+'#DATA_KALKULACKA'!$AD341))*(1-'Portfólio kalkulačka'!H$12)</f>
        <v>3245.299543256458</v>
      </c>
      <c r="AG341" s="4">
        <f>(AG342+'Portfólio kalkulačka'!$C$10-'Portfólio kalkulačka'!$C$13)*(1+'Portfólio kalkulačka'!$D$4/12)</f>
        <v>3007.9104573914874</v>
      </c>
    </row>
    <row r="342" spans="30:33" x14ac:dyDescent="0.25">
      <c r="AD342" s="22">
        <f>'Portfólio kalkulačka'!$D$4/12</f>
        <v>3.3333333333333335E-3</v>
      </c>
      <c r="AE342" s="4">
        <f>((('Portfólio kalkulačka'!G$10*(1-'Portfólio kalkulačka'!G$11)+AE343))*(1+'#DATA_KALKULACKA'!AD342))*(1-'Portfólio kalkulačka'!G$12)</f>
        <v>3172.7078976178095</v>
      </c>
      <c r="AF342" s="4">
        <f>((('Portfólio kalkulačka'!H$10*(1-'Portfólio kalkulačka'!H$11)+AF343))*(1+'#DATA_KALKULACKA'!$AD342))*(1-'Portfólio kalkulačka'!H$12)</f>
        <v>3141.0258611631048</v>
      </c>
      <c r="AG342" s="4">
        <f>(AG343+'Portfólio kalkulačka'!$C$10-'Portfólio kalkulačka'!$C$13)*(1+'Portfólio kalkulačka'!$D$4/12)</f>
        <v>2913.4173993935087</v>
      </c>
    </row>
    <row r="343" spans="30:33" x14ac:dyDescent="0.25">
      <c r="AD343" s="22">
        <f>'Portfólio kalkulačka'!$D$4/12</f>
        <v>3.3333333333333335E-3</v>
      </c>
      <c r="AE343" s="4">
        <f>((('Portfólio kalkulačka'!G$10*(1-'Portfólio kalkulačka'!G$11)+AE344))*(1+'#DATA_KALKULACKA'!AD343))*(1-'Portfólio kalkulačka'!G$12)</f>
        <v>3066.3326724909052</v>
      </c>
      <c r="AF343" s="4">
        <f>((('Portfólio kalkulačka'!H$10*(1-'Portfólio kalkulačka'!H$11)+AF344))*(1+'#DATA_KALKULACKA'!$AD343))*(1-'Portfólio kalkulačka'!H$12)</f>
        <v>3036.9216260630828</v>
      </c>
      <c r="AG343" s="4">
        <f>(AG344+'Portfólio kalkulačka'!$C$10-'Portfólio kalkulačka'!$C$13)*(1+'Portfólio kalkulačka'!$D$4/12)</f>
        <v>2819.2382718207728</v>
      </c>
    </row>
    <row r="344" spans="30:33" x14ac:dyDescent="0.25">
      <c r="AD344" s="22">
        <f>'Portfólio kalkulačka'!$D$4/12</f>
        <v>3.3333333333333335E-3</v>
      </c>
      <c r="AE344" s="4">
        <f>((('Portfólio kalkulačka'!G$10*(1-'Portfólio kalkulačka'!G$11)+AE345))*(1+'#DATA_KALKULACKA'!AD344))*(1-'Portfólio kalkulačka'!G$12)</f>
        <v>2960.2047254805352</v>
      </c>
      <c r="AF344" s="4">
        <f>((('Portfólio kalkulačka'!H$10*(1-'Portfólio kalkulačka'!H$11)+AF345))*(1+'#DATA_KALKULACKA'!$AD344))*(1-'Portfólio kalkulačka'!H$12)</f>
        <v>2932.9865626013552</v>
      </c>
      <c r="AG344" s="4">
        <f>(AG345+'Portfólio kalkulačka'!$C$10-'Portfólio kalkulačka'!$C$13)*(1+'Portfólio kalkulačka'!$D$4/12)</f>
        <v>2725.3720317150555</v>
      </c>
    </row>
    <row r="345" spans="30:33" x14ac:dyDescent="0.25">
      <c r="AD345" s="22">
        <f>'Portfólio kalkulačka'!$D$4/12</f>
        <v>3.3333333333333335E-3</v>
      </c>
      <c r="AE345" s="4">
        <f>((('Portfólio kalkulačka'!G$10*(1-'Portfólio kalkulačka'!G$11)+AE346))*(1+'#DATA_KALKULACKA'!AD345))*(1-'Portfólio kalkulačka'!G$12)</f>
        <v>2854.3234817680154</v>
      </c>
      <c r="AF345" s="4">
        <f>((('Portfólio kalkulačka'!H$10*(1-'Portfólio kalkulačka'!H$11)+AF346))*(1+'#DATA_KALKULACKA'!$AD345))*(1-'Portfólio kalkulačka'!H$12)</f>
        <v>2829.2203958703435</v>
      </c>
      <c r="AG345" s="4">
        <f>(AG346+'Portfólio kalkulačka'!$C$10-'Portfólio kalkulačka'!$C$13)*(1+'Portfólio kalkulačka'!$D$4/12)</f>
        <v>2631.8176395831115</v>
      </c>
    </row>
    <row r="346" spans="30:33" x14ac:dyDescent="0.25">
      <c r="AD346" s="22">
        <f>'Portfólio kalkulačka'!$D$4/12</f>
        <v>3.3333333333333335E-3</v>
      </c>
      <c r="AE346" s="4">
        <f>((('Portfólio kalkulačka'!G$10*(1-'Portfólio kalkulačka'!G$11)+AE347))*(1+'#DATA_KALKULACKA'!AD346))*(1-'Portfólio kalkulačka'!G$12)</f>
        <v>2748.6883678708759</v>
      </c>
      <c r="AF346" s="4">
        <f>((('Portfólio kalkulačka'!H$10*(1-'Portfólio kalkulačka'!H$11)+AF347))*(1+'#DATA_KALKULACKA'!$AD346))*(1-'Portfólio kalkulačka'!H$12)</f>
        <v>2725.6228514091999</v>
      </c>
      <c r="AG346" s="4">
        <f>(AG347+'Portfólio kalkulačka'!$C$10-'Portfólio kalkulačka'!$C$13)*(1+'Portfólio kalkulačka'!$D$4/12)</f>
        <v>2538.5740593851606</v>
      </c>
    </row>
    <row r="347" spans="30:33" x14ac:dyDescent="0.25">
      <c r="AD347" s="22">
        <f>'Portfólio kalkulačka'!$D$4/12</f>
        <v>3.3333333333333335E-3</v>
      </c>
      <c r="AE347" s="4">
        <f>((('Portfólio kalkulačka'!G$10*(1-'Portfólio kalkulačka'!G$11)+AE348))*(1+'#DATA_KALKULACKA'!AD347))*(1-'Portfólio kalkulačka'!G$12)</f>
        <v>2643.2988116397551</v>
      </c>
      <c r="AF347" s="4">
        <f>((('Portfólio kalkulačka'!H$10*(1-'Portfólio kalkulačka'!H$11)+AF348))*(1+'#DATA_KALKULACKA'!$AD347))*(1-'Portfólio kalkulačka'!H$12)</f>
        <v>2622.1936552030807</v>
      </c>
      <c r="AG347" s="4">
        <f>(AG348+'Portfólio kalkulačka'!$C$10-'Portfólio kalkulačka'!$C$13)*(1+'Portfólio kalkulačka'!$D$4/12)</f>
        <v>2445.6402585234155</v>
      </c>
    </row>
    <row r="348" spans="30:33" x14ac:dyDescent="0.25">
      <c r="AD348" s="22">
        <f>'Portfólio kalkulačka'!$D$4/12</f>
        <v>3.3333333333333335E-3</v>
      </c>
      <c r="AE348" s="4">
        <f>((('Portfólio kalkulačka'!G$10*(1-'Portfólio kalkulačka'!G$11)+AE349))*(1+'#DATA_KALKULACKA'!AD348))*(1-'Portfólio kalkulačka'!G$12)</f>
        <v>2538.1542422552998</v>
      </c>
      <c r="AF348" s="4">
        <f>((('Portfólio kalkulačka'!H$10*(1-'Portfólio kalkulačka'!H$11)+AF349))*(1+'#DATA_KALKULACKA'!$AD348))*(1-'Portfólio kalkulačka'!H$12)</f>
        <v>2518.9325336824236</v>
      </c>
      <c r="AG348" s="4">
        <f>(AG349+'Portfólio kalkulačka'!$C$10-'Portfólio kalkulačka'!$C$13)*(1+'Portfólio kalkulačka'!$D$4/12)</f>
        <v>2353.0152078306464</v>
      </c>
    </row>
    <row r="349" spans="30:33" x14ac:dyDescent="0.25">
      <c r="AD349" s="22">
        <f>'Portfólio kalkulačka'!$D$4/12</f>
        <v>3.3333333333333335E-3</v>
      </c>
      <c r="AE349" s="4">
        <f>((('Portfólio kalkulačka'!G$10*(1-'Portfólio kalkulačka'!G$11)+AE350))*(1+'#DATA_KALKULACKA'!AD349))*(1-'Portfólio kalkulačka'!G$12)</f>
        <v>2433.2540902250753</v>
      </c>
      <c r="AF349" s="4">
        <f>((('Portfólio kalkulačka'!H$10*(1-'Portfólio kalkulačka'!H$11)+AF350))*(1+'#DATA_KALKULACKA'!$AD349))*(1-'Portfólio kalkulačka'!H$12)</f>
        <v>2415.8392137222213</v>
      </c>
      <c r="AG349" s="4">
        <f>(AG350+'Portfólio kalkulačka'!$C$10-'Portfólio kalkulačka'!$C$13)*(1+'Portfólio kalkulačka'!$D$4/12)</f>
        <v>2260.6978815587836</v>
      </c>
    </row>
    <row r="350" spans="30:33" x14ac:dyDescent="0.25">
      <c r="AD350" s="22">
        <f>'Portfólio kalkulačka'!$D$4/12</f>
        <v>3.3333333333333335E-3</v>
      </c>
      <c r="AE350" s="4">
        <f>((('Portfólio kalkulačka'!G$10*(1-'Portfólio kalkulačka'!G$11)+AE351))*(1+'#DATA_KALKULACKA'!AD350))*(1-'Portfólio kalkulačka'!G$12)</f>
        <v>2328.5977873804786</v>
      </c>
      <c r="AF350" s="4">
        <f>((('Portfólio kalkulačka'!H$10*(1-'Portfólio kalkulačka'!H$11)+AF351))*(1+'#DATA_KALKULACKA'!$AD350))*(1-'Portfólio kalkulačka'!H$12)</f>
        <v>2312.9134226413021</v>
      </c>
      <c r="AG350" s="4">
        <f>(AG351+'Portfólio kalkulačka'!$C$10-'Portfólio kalkulačka'!$C$13)*(1+'Portfólio kalkulačka'!$D$4/12)</f>
        <v>2168.6872573675582</v>
      </c>
    </row>
    <row r="351" spans="30:33" x14ac:dyDescent="0.25">
      <c r="AD351" s="22">
        <f>'Portfólio kalkulačka'!$D$4/12</f>
        <v>3.3333333333333335E-3</v>
      </c>
      <c r="AE351" s="4">
        <f>((('Portfólio kalkulačka'!G$10*(1-'Portfólio kalkulačka'!G$11)+AE352))*(1+'#DATA_KALKULACKA'!AD351))*(1-'Portfólio kalkulačka'!G$12)</f>
        <v>2224.1847668736627</v>
      </c>
      <c r="AF351" s="4">
        <f>((('Portfólio kalkulačka'!H$10*(1-'Portfólio kalkulačka'!H$11)+AF352))*(1+'#DATA_KALKULACKA'!$AD351))*(1-'Portfólio kalkulačka'!H$12)</f>
        <v>2210.1548882016059</v>
      </c>
      <c r="AG351" s="4">
        <f>(AG352+'Portfólio kalkulačka'!$C$10-'Portfólio kalkulačka'!$C$13)*(1+'Portfólio kalkulačka'!$D$4/12)</f>
        <v>2076.9823163131809</v>
      </c>
    </row>
    <row r="352" spans="30:33" x14ac:dyDescent="0.25">
      <c r="AD352" s="22">
        <f>'Portfólio kalkulačka'!$D$4/12</f>
        <v>3.3333333333333335E-3</v>
      </c>
      <c r="AE352" s="4">
        <f>((('Portfólio kalkulačka'!G$10*(1-'Portfólio kalkulačka'!G$11)+AE353))*(1+'#DATA_KALKULACKA'!AD352))*(1-'Portfólio kalkulačka'!G$12)</f>
        <v>2120.0144631744661</v>
      </c>
      <c r="AF352" s="4">
        <f>((('Portfólio kalkulačka'!H$10*(1-'Portfólio kalkulačka'!H$11)+AF353))*(1+'#DATA_KALKULACKA'!$AD352))*(1-'Portfólio kalkulačka'!H$12)</f>
        <v>2107.5633386074655</v>
      </c>
      <c r="AG352" s="4">
        <f>(AG353+'Portfólio kalkulačka'!$C$10-'Portfólio kalkulačka'!$C$13)*(1+'Portfólio kalkulačka'!$D$4/12)</f>
        <v>1985.5820428370573</v>
      </c>
    </row>
    <row r="353" spans="30:33" x14ac:dyDescent="0.25">
      <c r="AD353" s="22">
        <f>'Portfólio kalkulačka'!$D$4/12</f>
        <v>3.3333333333333335E-3</v>
      </c>
      <c r="AE353" s="4">
        <f>((('Portfólio kalkulačka'!G$10*(1-'Portfólio kalkulačka'!G$11)+AE354))*(1+'#DATA_KALKULACKA'!AD353))*(1-'Portfólio kalkulačka'!G$12)</f>
        <v>2016.0863120673494</v>
      </c>
      <c r="AF353" s="4">
        <f>((('Portfólio kalkulačka'!H$10*(1-'Portfólio kalkulačka'!H$11)+AF354))*(1+'#DATA_KALKULACKA'!$AD353))*(1-'Portfólio kalkulačka'!H$12)</f>
        <v>2005.138502504888</v>
      </c>
      <c r="AG353" s="4">
        <f>(AG354+'Portfólio kalkulačka'!$C$10-'Portfólio kalkulačka'!$C$13)*(1+'Portfólio kalkulačka'!$D$4/12)</f>
        <v>1894.485424754542</v>
      </c>
    </row>
    <row r="354" spans="30:33" x14ac:dyDescent="0.25">
      <c r="AD354" s="22">
        <f>'Portfólio kalkulačka'!$D$4/12</f>
        <v>3.3333333333333335E-3</v>
      </c>
      <c r="AE354" s="4">
        <f>((('Portfólio kalkulačka'!G$10*(1-'Portfólio kalkulačka'!G$11)+AE355))*(1+'#DATA_KALKULACKA'!AD354))*(1-'Portfólio kalkulačka'!G$12)</f>
        <v>1912.3997506483386</v>
      </c>
      <c r="AF354" s="4">
        <f>((('Portfólio kalkulačka'!H$10*(1-'Portfólio kalkulačka'!H$11)+AF355))*(1+'#DATA_KALKULACKA'!$AD354))*(1-'Portfólio kalkulačka'!H$12)</f>
        <v>1902.8801089808369</v>
      </c>
      <c r="AG354" s="4">
        <f>(AG355+'Portfólio kalkulačka'!$C$10-'Portfólio kalkulačka'!$C$13)*(1+'Portfólio kalkulačka'!$D$4/12)</f>
        <v>1803.6914532437295</v>
      </c>
    </row>
    <row r="355" spans="30:33" x14ac:dyDescent="0.25">
      <c r="AD355" s="22">
        <f>'Portfólio kalkulačka'!$D$4/12</f>
        <v>3.3333333333333335E-3</v>
      </c>
      <c r="AE355" s="4">
        <f>((('Portfólio kalkulačka'!G$10*(1-'Portfólio kalkulačka'!G$11)+AE356))*(1+'#DATA_KALKULACKA'!AD355))*(1-'Portfólio kalkulačka'!G$12)</f>
        <v>1808.9542173219784</v>
      </c>
      <c r="AF355" s="4">
        <f>((('Portfólio kalkulačka'!H$10*(1-'Portfólio kalkulačka'!H$11)+AF356))*(1+'#DATA_KALKULACKA'!$AD355))*(1-'Portfólio kalkulačka'!H$12)</f>
        <v>1800.7878875625142</v>
      </c>
      <c r="AG355" s="4">
        <f>(AG356+'Portfólio kalkulačka'!$C$10-'Portfólio kalkulačka'!$C$13)*(1+'Portfólio kalkulačka'!$D$4/12)</f>
        <v>1713.1991228342818</v>
      </c>
    </row>
    <row r="356" spans="30:33" x14ac:dyDescent="0.25">
      <c r="AD356" s="22">
        <f>'Portfólio kalkulačka'!$D$4/12</f>
        <v>3.3333333333333335E-3</v>
      </c>
      <c r="AE356" s="4">
        <f>((('Portfólio kalkulačka'!G$10*(1-'Portfólio kalkulačka'!G$11)+AE357))*(1+'#DATA_KALKULACKA'!AD356))*(1-'Portfólio kalkulačka'!G$12)</f>
        <v>1705.7491517982883</v>
      </c>
      <c r="AF356" s="4">
        <f>((('Portfólio kalkulačka'!H$10*(1-'Portfólio kalkulačka'!H$11)+AF357))*(1+'#DATA_KALKULACKA'!$AD356))*(1-'Portfólio kalkulačka'!H$12)</f>
        <v>1698.8615682166467</v>
      </c>
      <c r="AG356" s="4">
        <f>(AG357+'Portfólio kalkulačka'!$C$10-'Portfólio kalkulačka'!$C$13)*(1+'Portfólio kalkulačka'!$D$4/12)</f>
        <v>1623.0074313962939</v>
      </c>
    </row>
    <row r="357" spans="30:33" x14ac:dyDescent="0.25">
      <c r="AD357" s="22">
        <f>'Portfólio kalkulačka'!$D$4/12</f>
        <v>3.3333333333333335E-3</v>
      </c>
      <c r="AE357" s="4">
        <f>((('Portfólio kalkulačka'!G$10*(1-'Portfólio kalkulačka'!G$11)+AE358))*(1+'#DATA_KALKULACKA'!AD357))*(1-'Portfólio kalkulačka'!G$12)</f>
        <v>1602.7839950897292</v>
      </c>
      <c r="AF357" s="4">
        <f>((('Portfólio kalkulačka'!H$10*(1-'Portfólio kalkulačka'!H$11)+AF358))*(1+'#DATA_KALKULACKA'!$AD357))*(1-'Portfólio kalkulačka'!H$12)</f>
        <v>1597.1008813487711</v>
      </c>
      <c r="AG357" s="4">
        <f>(AG358+'Portfólio kalkulačka'!$C$10-'Portfólio kalkulačka'!$C$13)*(1+'Portfólio kalkulačka'!$D$4/12)</f>
        <v>1533.1153801291964</v>
      </c>
    </row>
    <row r="358" spans="30:33" x14ac:dyDescent="0.25">
      <c r="AD358" s="22">
        <f>'Portfólio kalkulačka'!$D$4/12</f>
        <v>3.3333333333333335E-3</v>
      </c>
      <c r="AE358" s="4">
        <f>((('Portfólio kalkulačka'!G$10*(1-'Portfólio kalkulačka'!G$11)+AE359))*(1+'#DATA_KALKULACKA'!AD358))*(1-'Portfólio kalkulačka'!G$12)</f>
        <v>1500.058189508175</v>
      </c>
      <c r="AF358" s="4">
        <f>((('Portfólio kalkulačka'!H$10*(1-'Portfólio kalkulačka'!H$11)+AF359))*(1+'#DATA_KALKULACKA'!$AD358))*(1-'Portfólio kalkulačka'!H$12)</f>
        <v>1495.505557802521</v>
      </c>
      <c r="AG358" s="4">
        <f>(AG359+'Portfólio kalkulačka'!$C$10-'Portfólio kalkulačka'!$C$13)*(1+'Portfólio kalkulačka'!$D$4/12)</f>
        <v>1443.5219735506939</v>
      </c>
    </row>
    <row r="359" spans="30:33" x14ac:dyDescent="0.25">
      <c r="AD359" s="22">
        <f>'Portfólio kalkulačka'!$D$4/12</f>
        <v>3.3333333333333335E-3</v>
      </c>
      <c r="AE359" s="4">
        <f>((('Portfólio kalkulačka'!G$10*(1-'Portfólio kalkulačka'!G$11)+AE360))*(1+'#DATA_KALKULACKA'!AD359))*(1-'Portfólio kalkulačka'!G$12)</f>
        <v>1397.5711786618926</v>
      </c>
      <c r="AF359" s="4">
        <f>((('Portfólio kalkulačka'!H$10*(1-'Portfólio kalkulačka'!H$11)+AF360))*(1+'#DATA_KALKULACKA'!$AD359))*(1-'Portfólio kalkulačka'!H$12)</f>
        <v>1394.0753288589149</v>
      </c>
      <c r="AG359" s="4">
        <f>(AG360+'Portfólio kalkulačka'!$C$10-'Portfólio kalkulačka'!$C$13)*(1+'Portfólio kalkulačka'!$D$4/12)</f>
        <v>1354.2262194857412</v>
      </c>
    </row>
    <row r="360" spans="30:33" x14ac:dyDescent="0.25">
      <c r="AD360" s="22">
        <f>'Portfólio kalkulačka'!$D$4/12</f>
        <v>3.3333333333333335E-3</v>
      </c>
      <c r="AE360" s="4">
        <f>((('Portfólio kalkulačka'!G$10*(1-'Portfólio kalkulačka'!G$11)+AE361))*(1+'#DATA_KALKULACKA'!AD360))*(1-'Portfólio kalkulačka'!G$12)</f>
        <v>1295.3224074525283</v>
      </c>
      <c r="AF360" s="4">
        <f>((('Portfólio kalkulačka'!H$10*(1-'Portfólio kalkulačka'!H$11)+AF361))*(1+'#DATA_KALKULACKA'!$AD360))*(1-'Portfólio kalkulačka'!H$12)</f>
        <v>1292.8099262356452</v>
      </c>
      <c r="AG360" s="4">
        <f>(AG361+'Portfólio kalkulačka'!$C$10-'Portfólio kalkulačka'!$C$13)*(1+'Portfólio kalkulačka'!$D$4/12)</f>
        <v>1265.2271290555559</v>
      </c>
    </row>
    <row r="361" spans="30:33" x14ac:dyDescent="0.25">
      <c r="AD361" s="22">
        <f>'Portfólio kalkulačka'!$D$4/12</f>
        <v>3.3333333333333335E-3</v>
      </c>
      <c r="AE361" s="4">
        <f>((('Portfólio kalkulačka'!G$10*(1-'Portfólio kalkulačka'!G$11)+AE362))*(1+'#DATA_KALKULACKA'!AD361))*(1-'Portfólio kalkulačka'!G$12)</f>
        <v>1193.3113220721002</v>
      </c>
      <c r="AF361" s="4">
        <f>((('Portfólio kalkulačka'!H$10*(1-'Portfólio kalkulačka'!H$11)+AF362))*(1+'#DATA_KALKULACKA'!$AD361))*(1-'Portfólio kalkulačka'!H$12)</f>
        <v>1191.7090820863691</v>
      </c>
      <c r="AG361" s="4">
        <f>(AG362+'Portfólio kalkulačka'!$C$10-'Portfólio kalkulačka'!$C$13)*(1+'Portfólio kalkulačka'!$D$4/12)</f>
        <v>1176.5237166666668</v>
      </c>
    </row>
    <row r="362" spans="30:33" x14ac:dyDescent="0.25">
      <c r="AD362" s="22">
        <f>'Portfólio kalkulačka'!$D$4/12</f>
        <v>3.3333333333333335E-3</v>
      </c>
      <c r="AE362" s="4">
        <f>(('Portfólio kalkulačka'!G$10*(1-'Portfólio kalkulačka'!G$11)+'Portfólio kalkulačka'!G$9*(1-'Portfólio kalkulačka'!G$11))*(1+'#DATA_KALKULACKA'!AD362))*(1-'Portfólio kalkulačka'!G$12)</f>
        <v>1091.53737</v>
      </c>
      <c r="AF362" s="4">
        <f>((('Portfólio kalkulačka'!H$10*(1-'Portfólio kalkulačka'!H$11))+('Portfólio kalkulačka'!H$9*(1-'Portfólio kalkulačka'!H$11)))*(1+'#DATA_KALKULACKA'!$AD362))*(1-'Portfólio kalkulačka'!H$12)</f>
        <v>1090.7725290000001</v>
      </c>
      <c r="AG362" s="4">
        <f>(('Portfólio kalkulačka'!C9-'Portfólio kalkulačka'!C13)+'Portfólio kalkulačka'!C10)*(1+'Portfólio kalkulačka'!D4/12)</f>
        <v>1088.115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Portfólio kalkulačka</vt:lpstr>
      <vt:lpstr>#DATA_KALKULACKA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moravcik@trimbroker.eu</dc:creator>
  <cp:lastModifiedBy>Ronald Ižip</cp:lastModifiedBy>
  <dcterms:created xsi:type="dcterms:W3CDTF">2018-11-21T18:16:16Z</dcterms:created>
  <dcterms:modified xsi:type="dcterms:W3CDTF">2018-12-05T11:38:22Z</dcterms:modified>
</cp:coreProperties>
</file>